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0" yWindow="45" windowWidth="12615" windowHeight="9585" tabRatio="779"/>
  </bookViews>
  <sheets>
    <sheet name="表紙" sheetId="10" r:id="rId1"/>
    <sheet name="1.定格エネルギー消費量" sheetId="14" r:id="rId2"/>
    <sheet name="2.熱効率" sheetId="15" r:id="rId3"/>
    <sheet name="3.立上り性能" sheetId="4" r:id="rId4"/>
    <sheet name="4．調理能力" sheetId="11" r:id="rId5"/>
    <sheet name="5.エネルギー消費量" sheetId="6" r:id="rId6"/>
  </sheets>
  <definedNames>
    <definedName name="_xlnm.Print_Area" localSheetId="1">'1.定格エネルギー消費量'!$A$2:$L$46,'1.定格エネルギー消費量'!$A$48:$L$95,'1.定格エネルギー消費量'!$A$97:$L$155</definedName>
    <definedName name="_xlnm.Print_Area" localSheetId="2">'2.熱効率'!$A$2:$K$51,'2.熱効率'!$A$53:$K$100</definedName>
    <definedName name="_xlnm.Print_Area" localSheetId="3">'3.立上り性能'!$A$2:$J$51,'3.立上り性能'!$A$53:$J$108</definedName>
    <definedName name="_xlnm.Print_Area" localSheetId="4">'4．調理能力'!$A$2:$L$56,'4．調理能力'!$A$58:$L$109,'4．調理能力'!$A$111:$L$164</definedName>
    <definedName name="_xlnm.Print_Area" localSheetId="5">'5.エネルギー消費量'!$A$2:$K$49,'5.エネルギー消費量'!$A$51:$K$99,'5.エネルギー消費量'!$A$101:$K$146,'5.エネルギー消費量'!$A$148:$K$195,'5.エネルギー消費量'!$A$197:$K$246</definedName>
    <definedName name="_xlnm.Print_Area" localSheetId="0">表紙!$A$1:$J$57</definedName>
  </definedNames>
  <calcPr calcId="145621"/>
</workbook>
</file>

<file path=xl/calcChain.xml><?xml version="1.0" encoding="utf-8"?>
<calcChain xmlns="http://schemas.openxmlformats.org/spreadsheetml/2006/main">
  <c r="I39" i="15" l="1"/>
  <c r="G236" i="6" l="1"/>
  <c r="G217" i="6" l="1"/>
  <c r="H15" i="6" l="1"/>
  <c r="H164" i="6" l="1"/>
  <c r="I164" i="6"/>
  <c r="H165" i="6"/>
  <c r="I165" i="6"/>
  <c r="I163" i="6"/>
  <c r="H163" i="6"/>
  <c r="I158" i="6"/>
  <c r="H158" i="6"/>
  <c r="I157" i="6"/>
  <c r="H157" i="6"/>
  <c r="I156" i="6"/>
  <c r="H156" i="6"/>
  <c r="H150" i="6"/>
  <c r="B150" i="6"/>
  <c r="J149" i="6"/>
  <c r="I55" i="11" l="1"/>
  <c r="H92" i="14" l="1"/>
  <c r="F92" i="14"/>
  <c r="I15" i="10" l="1"/>
  <c r="I50" i="14"/>
  <c r="C50" i="14"/>
  <c r="I121" i="6" l="1"/>
  <c r="I107" i="6" s="1"/>
  <c r="H121" i="6"/>
  <c r="H107" i="6" s="1"/>
  <c r="I79" i="6"/>
  <c r="I65" i="6" s="1"/>
  <c r="H79" i="6"/>
  <c r="H65" i="6" s="1"/>
  <c r="I125" i="11"/>
  <c r="I41" i="11"/>
  <c r="I31" i="11" s="1"/>
  <c r="H39" i="4" l="1"/>
  <c r="H29" i="4" s="1"/>
  <c r="G39" i="4"/>
  <c r="G29" i="4" s="1"/>
  <c r="H168" i="6" l="1"/>
  <c r="H175" i="6"/>
  <c r="H130" i="6"/>
  <c r="I21" i="11"/>
  <c r="I47" i="10" l="1"/>
  <c r="I43" i="10"/>
  <c r="I39" i="10"/>
  <c r="L49" i="10"/>
  <c r="L47" i="10"/>
  <c r="L45" i="10"/>
  <c r="L43" i="10"/>
  <c r="L41" i="10"/>
  <c r="L40" i="10"/>
  <c r="L39" i="10"/>
  <c r="L37" i="10"/>
  <c r="L36" i="10"/>
  <c r="L35" i="10"/>
  <c r="G55" i="4"/>
  <c r="B55" i="4"/>
  <c r="I54" i="4"/>
  <c r="I35" i="10" l="1"/>
  <c r="H103" i="6" l="1"/>
  <c r="B103" i="6"/>
  <c r="J102" i="6"/>
  <c r="I14" i="6"/>
  <c r="H14" i="6"/>
  <c r="I168" i="6" l="1"/>
  <c r="I175" i="6"/>
  <c r="I113" i="11"/>
  <c r="B113" i="11"/>
  <c r="K112" i="11"/>
  <c r="H21" i="4" l="1"/>
  <c r="G21" i="4"/>
  <c r="P39" i="14"/>
  <c r="P83" i="14" s="1"/>
  <c r="I85" i="14" s="1"/>
  <c r="I90" i="14" s="1"/>
  <c r="I32" i="14"/>
  <c r="I39" i="14" s="1"/>
  <c r="I40" i="14" l="1"/>
  <c r="I69" i="14" s="1"/>
  <c r="G14" i="10" s="1"/>
  <c r="G15" i="10"/>
  <c r="I4" i="15" l="1"/>
  <c r="I4" i="14"/>
  <c r="C4" i="14"/>
  <c r="J198" i="6" l="1"/>
  <c r="J52" i="6"/>
  <c r="H199" i="6"/>
  <c r="B199" i="6"/>
  <c r="G40" i="6"/>
  <c r="I139" i="11"/>
  <c r="I40" i="6" s="1"/>
  <c r="I105" i="11"/>
  <c r="I36" i="6" s="1"/>
  <c r="G36" i="6"/>
  <c r="C49" i="14"/>
  <c r="K49" i="14"/>
  <c r="I30" i="15"/>
  <c r="H39" i="15"/>
  <c r="H30" i="15" s="1"/>
  <c r="I236" i="6"/>
  <c r="L48" i="10" s="1"/>
  <c r="L44" i="10"/>
  <c r="I138" i="6"/>
  <c r="I130" i="6"/>
  <c r="J3" i="6"/>
  <c r="B4" i="6"/>
  <c r="H4" i="6"/>
  <c r="I15" i="6"/>
  <c r="H16" i="6"/>
  <c r="I16" i="6"/>
  <c r="B53" i="6"/>
  <c r="H53" i="6"/>
  <c r="I44" i="10"/>
  <c r="I217" i="6"/>
  <c r="I48" i="10" s="1"/>
  <c r="K3" i="11"/>
  <c r="B4" i="11"/>
  <c r="I4" i="11"/>
  <c r="J21" i="11"/>
  <c r="I24" i="11"/>
  <c r="I26" i="11" s="1"/>
  <c r="G212" i="6" s="1"/>
  <c r="B59" i="11"/>
  <c r="B112" i="11" s="1"/>
  <c r="K59" i="11"/>
  <c r="B60" i="11"/>
  <c r="I60" i="11"/>
  <c r="I95" i="11"/>
  <c r="J95" i="11"/>
  <c r="I98" i="11"/>
  <c r="I100" i="11" s="1"/>
  <c r="I3" i="4"/>
  <c r="B4" i="4"/>
  <c r="G4" i="4"/>
  <c r="H23" i="4"/>
  <c r="H25" i="4" s="1"/>
  <c r="B3" i="15"/>
  <c r="B54" i="15" s="1"/>
  <c r="J3" i="15"/>
  <c r="J54" i="15" s="1"/>
  <c r="B4" i="15"/>
  <c r="B55" i="15" s="1"/>
  <c r="I55" i="15"/>
  <c r="H79" i="15"/>
  <c r="H69" i="15" s="1"/>
  <c r="I79" i="15"/>
  <c r="C3" i="14"/>
  <c r="K3" i="14"/>
  <c r="K98" i="14" s="1"/>
  <c r="C99" i="14"/>
  <c r="I99" i="14"/>
  <c r="C98" i="14"/>
  <c r="I36" i="10"/>
  <c r="I37" i="10"/>
  <c r="I40" i="10"/>
  <c r="I41" i="10"/>
  <c r="I45" i="10"/>
  <c r="I49" i="10"/>
  <c r="I69" i="15" l="1"/>
  <c r="I86" i="15" s="1"/>
  <c r="I18" i="6"/>
  <c r="I24" i="6"/>
  <c r="H18" i="6"/>
  <c r="H24" i="6"/>
  <c r="H86" i="15"/>
  <c r="G34" i="6"/>
  <c r="I177" i="6"/>
  <c r="G34" i="10" s="1"/>
  <c r="I170" i="6"/>
  <c r="I172" i="6" s="1"/>
  <c r="G20" i="10"/>
  <c r="G23" i="10"/>
  <c r="I213" i="6"/>
  <c r="I232" i="6"/>
  <c r="G231" i="6"/>
  <c r="G22" i="10"/>
  <c r="I34" i="6"/>
  <c r="I88" i="15" l="1"/>
  <c r="I90" i="15" s="1"/>
  <c r="G37" i="6"/>
  <c r="G210" i="6" s="1"/>
  <c r="I26" i="6"/>
  <c r="I28" i="6" s="1"/>
  <c r="G41" i="6"/>
  <c r="G229" i="6" s="1"/>
  <c r="I20" i="6"/>
  <c r="I179" i="6"/>
  <c r="G230" i="6"/>
  <c r="I230" i="6"/>
  <c r="G32" i="10"/>
  <c r="I37" i="6"/>
  <c r="G29" i="10" s="1"/>
  <c r="I41" i="6"/>
  <c r="I229" i="6" s="1"/>
  <c r="G18" i="10" l="1"/>
  <c r="G27" i="10"/>
  <c r="I22" i="6"/>
  <c r="G25" i="10"/>
  <c r="G28" i="10"/>
  <c r="G209" i="6"/>
  <c r="I209" i="6"/>
  <c r="G228" i="6"/>
  <c r="I228" i="6"/>
  <c r="I210" i="6"/>
  <c r="G26" i="10"/>
  <c r="G30" i="10"/>
  <c r="I243" i="6" l="1"/>
  <c r="G41" i="10" s="1"/>
  <c r="G243" i="6"/>
  <c r="G37" i="10" s="1"/>
  <c r="I245" i="6"/>
  <c r="G49" i="10" s="1"/>
  <c r="G245" i="6"/>
  <c r="G45" i="10" s="1"/>
  <c r="H138" i="6"/>
  <c r="I140" i="6" s="1"/>
  <c r="I132" i="6"/>
  <c r="G31" i="10" l="1"/>
  <c r="I211" i="6"/>
  <c r="I225" i="6" s="1"/>
  <c r="G47" i="10" s="1"/>
  <c r="I142" i="6"/>
  <c r="I27" i="15"/>
  <c r="G33" i="10"/>
  <c r="I134" i="6"/>
  <c r="I26" i="15"/>
  <c r="G211" i="6"/>
  <c r="H28" i="15" l="1"/>
  <c r="H46" i="15" s="1"/>
  <c r="I223" i="6"/>
  <c r="G39" i="10" s="1"/>
  <c r="I28" i="15"/>
  <c r="I46" i="15" s="1"/>
  <c r="G225" i="6"/>
  <c r="G43" i="10" s="1"/>
  <c r="G223" i="6"/>
  <c r="G35" i="10" s="1"/>
  <c r="I48" i="15" l="1"/>
  <c r="G16" i="10" l="1"/>
  <c r="I50" i="15"/>
</calcChain>
</file>

<file path=xl/sharedStrings.xml><?xml version="1.0" encoding="utf-8"?>
<sst xmlns="http://schemas.openxmlformats.org/spreadsheetml/2006/main" count="1036" uniqueCount="511">
  <si>
    <t>型　　式</t>
    <rPh sb="0" eb="1">
      <t>カタ</t>
    </rPh>
    <rPh sb="3" eb="4">
      <t>シキ</t>
    </rPh>
    <phoneticPr fontId="3"/>
  </si>
  <si>
    <t>製造者名</t>
    <rPh sb="0" eb="2">
      <t>セイゾウ</t>
    </rPh>
    <rPh sb="2" eb="3">
      <t>シャ</t>
    </rPh>
    <rPh sb="3" eb="4">
      <t>メイ</t>
    </rPh>
    <phoneticPr fontId="3"/>
  </si>
  <si>
    <t>立上りグラフ</t>
    <rPh sb="0" eb="2">
      <t>タチアガ</t>
    </rPh>
    <phoneticPr fontId="3"/>
  </si>
  <si>
    <t>試験場所</t>
    <rPh sb="0" eb="2">
      <t>シケン</t>
    </rPh>
    <rPh sb="2" eb="4">
      <t>バショ</t>
    </rPh>
    <phoneticPr fontId="3"/>
  </si>
  <si>
    <t>電　　源</t>
    <rPh sb="0" eb="1">
      <t>デン</t>
    </rPh>
    <rPh sb="3" eb="4">
      <t>ミナモト</t>
    </rPh>
    <phoneticPr fontId="3"/>
  </si>
  <si>
    <t>機器の
主な仕様</t>
    <rPh sb="0" eb="2">
      <t>キキ</t>
    </rPh>
    <rPh sb="4" eb="5">
      <t>オモ</t>
    </rPh>
    <rPh sb="6" eb="8">
      <t>シヨウ</t>
    </rPh>
    <phoneticPr fontId="3"/>
  </si>
  <si>
    <t>担当部署</t>
    <rPh sb="0" eb="2">
      <t>タントウ</t>
    </rPh>
    <rPh sb="2" eb="4">
      <t>ブショ</t>
    </rPh>
    <phoneticPr fontId="3"/>
  </si>
  <si>
    <t>1回目</t>
    <rPh sb="1" eb="3">
      <t>カイメ</t>
    </rPh>
    <phoneticPr fontId="3"/>
  </si>
  <si>
    <t>2回目</t>
    <rPh sb="1" eb="3">
      <t>カイメ</t>
    </rPh>
    <phoneticPr fontId="3"/>
  </si>
  <si>
    <t>品　　目</t>
    <rPh sb="0" eb="1">
      <t>シナ</t>
    </rPh>
    <rPh sb="3" eb="4">
      <t>メ</t>
    </rPh>
    <phoneticPr fontId="3"/>
  </si>
  <si>
    <t>名　　称</t>
    <rPh sb="0" eb="1">
      <t>ナ</t>
    </rPh>
    <rPh sb="3" eb="4">
      <t>ショウ</t>
    </rPh>
    <phoneticPr fontId="3"/>
  </si>
  <si>
    <t>誤差</t>
    <rPh sb="0" eb="2">
      <t>ゴサ</t>
    </rPh>
    <phoneticPr fontId="3"/>
  </si>
  <si>
    <t>湿度(%)</t>
    <rPh sb="0" eb="1">
      <t>シツ</t>
    </rPh>
    <rPh sb="1" eb="2">
      <t>タビ</t>
    </rPh>
    <phoneticPr fontId="3"/>
  </si>
  <si>
    <t>気圧(hPa)</t>
    <rPh sb="0" eb="1">
      <t>キ</t>
    </rPh>
    <rPh sb="1" eb="2">
      <t>アツ</t>
    </rPh>
    <phoneticPr fontId="3"/>
  </si>
  <si>
    <t>(W)×</t>
  </si>
  <si>
    <t>(D)×</t>
  </si>
  <si>
    <t>重量(kg)</t>
    <rPh sb="0" eb="2">
      <t>ジュウリョウ</t>
    </rPh>
    <phoneticPr fontId="3"/>
  </si>
  <si>
    <t>室温(℃)</t>
    <phoneticPr fontId="3"/>
  </si>
  <si>
    <t>作成日</t>
    <rPh sb="0" eb="2">
      <t>サクセイ</t>
    </rPh>
    <rPh sb="2" eb="3">
      <t>ニチ</t>
    </rPh>
    <phoneticPr fontId="3"/>
  </si>
  <si>
    <t>試験期間</t>
    <rPh sb="0" eb="2">
      <t>シケン</t>
    </rPh>
    <rPh sb="2" eb="4">
      <t>キカン</t>
    </rPh>
    <phoneticPr fontId="3"/>
  </si>
  <si>
    <t>～</t>
    <phoneticPr fontId="3"/>
  </si>
  <si>
    <t>試験日</t>
    <rPh sb="0" eb="3">
      <t>シケンビ</t>
    </rPh>
    <phoneticPr fontId="3"/>
  </si>
  <si>
    <t>測定機器</t>
    <rPh sb="0" eb="2">
      <t>ソクテイ</t>
    </rPh>
    <rPh sb="2" eb="4">
      <t>キキ</t>
    </rPh>
    <phoneticPr fontId="3"/>
  </si>
  <si>
    <t>(個/h)</t>
    <rPh sb="1" eb="2">
      <t>コ</t>
    </rPh>
    <phoneticPr fontId="3"/>
  </si>
  <si>
    <t>冷凍コロッケ（60g/個）</t>
    <rPh sb="0" eb="2">
      <t>レイトウ</t>
    </rPh>
    <rPh sb="11" eb="12">
      <t>コ</t>
    </rPh>
    <phoneticPr fontId="3"/>
  </si>
  <si>
    <t>（小数点以下1位）</t>
    <rPh sb="1" eb="4">
      <t>ショウスウテン</t>
    </rPh>
    <rPh sb="4" eb="6">
      <t>イカ</t>
    </rPh>
    <rPh sb="7" eb="8">
      <t>イ</t>
    </rPh>
    <phoneticPr fontId="3"/>
  </si>
  <si>
    <t>フライヤ</t>
    <phoneticPr fontId="3"/>
  </si>
  <si>
    <t>冷凍ｺﾛｯｹ</t>
    <rPh sb="0" eb="2">
      <t>レイトウ</t>
    </rPh>
    <phoneticPr fontId="3"/>
  </si>
  <si>
    <t>冷凍ﾎﾟﾃﾄ</t>
    <rPh sb="0" eb="2">
      <t>レイトウ</t>
    </rPh>
    <phoneticPr fontId="3"/>
  </si>
  <si>
    <t>①立上り時</t>
    <phoneticPr fontId="3"/>
  </si>
  <si>
    <t>②調理時</t>
  </si>
  <si>
    <t>③待機時</t>
  </si>
  <si>
    <t>誤差</t>
    <rPh sb="0" eb="2">
      <t>ゴサ</t>
    </rPh>
    <phoneticPr fontId="3"/>
  </si>
  <si>
    <t>(％)</t>
  </si>
  <si>
    <t>(min)</t>
  </si>
  <si>
    <t>(kg/h)</t>
  </si>
  <si>
    <t>(kWh/日)</t>
    <rPh sb="5" eb="6">
      <t>ニチ</t>
    </rPh>
    <phoneticPr fontId="3"/>
  </si>
  <si>
    <t>(kWh/h)</t>
  </si>
  <si>
    <t>（℃）</t>
    <phoneticPr fontId="3"/>
  </si>
  <si>
    <t>（min）</t>
    <phoneticPr fontId="3"/>
  </si>
  <si>
    <t>（kW）</t>
    <phoneticPr fontId="3"/>
  </si>
  <si>
    <t>（kWh）</t>
    <phoneticPr fontId="3"/>
  </si>
  <si>
    <t>（％）</t>
    <phoneticPr fontId="3"/>
  </si>
  <si>
    <t>（℃）</t>
    <phoneticPr fontId="3"/>
  </si>
  <si>
    <t>（kWh/回）</t>
    <rPh sb="5" eb="6">
      <t>カイ</t>
    </rPh>
    <phoneticPr fontId="3"/>
  </si>
  <si>
    <t>(kg/h)</t>
    <phoneticPr fontId="3"/>
  </si>
  <si>
    <t>（回/日）</t>
    <rPh sb="1" eb="2">
      <t>カイ</t>
    </rPh>
    <rPh sb="3" eb="4">
      <t>ヒ</t>
    </rPh>
    <phoneticPr fontId="3"/>
  </si>
  <si>
    <t>（min/回）</t>
    <rPh sb="5" eb="6">
      <t>カイ</t>
    </rPh>
    <phoneticPr fontId="3"/>
  </si>
  <si>
    <t>（kWh/h）</t>
    <phoneticPr fontId="3"/>
  </si>
  <si>
    <t>（min）</t>
    <phoneticPr fontId="3"/>
  </si>
  <si>
    <t>（kWh/日）</t>
    <rPh sb="5" eb="6">
      <t>ニチ</t>
    </rPh>
    <phoneticPr fontId="3"/>
  </si>
  <si>
    <t>（h/日）</t>
    <rPh sb="3" eb="4">
      <t>ニチ</t>
    </rPh>
    <phoneticPr fontId="3"/>
  </si>
  <si>
    <t>冷凍ポテト（7㎜角）</t>
    <rPh sb="0" eb="2">
      <t>レイトウ</t>
    </rPh>
    <rPh sb="8" eb="9">
      <t>カク</t>
    </rPh>
    <phoneticPr fontId="3"/>
  </si>
  <si>
    <t>3回目</t>
    <rPh sb="1" eb="3">
      <t>カイメ</t>
    </rPh>
    <phoneticPr fontId="3"/>
  </si>
  <si>
    <t>4回目</t>
    <rPh sb="1" eb="3">
      <t>カイメ</t>
    </rPh>
    <phoneticPr fontId="3"/>
  </si>
  <si>
    <t>冷凍コロッケ</t>
    <rPh sb="0" eb="2">
      <t>レイトウ</t>
    </rPh>
    <phoneticPr fontId="3"/>
  </si>
  <si>
    <t>冷凍ポテト</t>
    <rPh sb="0" eb="2">
      <t>レイトウ</t>
    </rPh>
    <phoneticPr fontId="3"/>
  </si>
  <si>
    <t>（kJ/kg℃）</t>
    <phoneticPr fontId="3"/>
  </si>
  <si>
    <t>調理試験写真</t>
    <rPh sb="0" eb="2">
      <t>チョウリ</t>
    </rPh>
    <rPh sb="2" eb="4">
      <t>シケン</t>
    </rPh>
    <rPh sb="4" eb="6">
      <t>シャシン</t>
    </rPh>
    <phoneticPr fontId="3"/>
  </si>
  <si>
    <t>(kWh/回)</t>
    <rPh sb="5" eb="6">
      <t>カイ</t>
    </rPh>
    <phoneticPr fontId="3"/>
  </si>
  <si>
    <t>(冷凍ポテト)</t>
    <rPh sb="1" eb="3">
      <t>レイトウ</t>
    </rPh>
    <phoneticPr fontId="3"/>
  </si>
  <si>
    <t>(冷凍コロッケ)</t>
    <rPh sb="1" eb="3">
      <t>レイトウ</t>
    </rPh>
    <phoneticPr fontId="3"/>
  </si>
  <si>
    <t>外形寸法(mm)</t>
    <rPh sb="0" eb="2">
      <t>ガイケイ</t>
    </rPh>
    <rPh sb="2" eb="4">
      <t>スンポウ</t>
    </rPh>
    <phoneticPr fontId="3"/>
  </si>
  <si>
    <t>油温180℃</t>
    <rPh sb="0" eb="1">
      <t>ユ</t>
    </rPh>
    <rPh sb="1" eb="2">
      <t>オン</t>
    </rPh>
    <phoneticPr fontId="3"/>
  </si>
  <si>
    <t>省エネ待機　油温160℃</t>
    <rPh sb="0" eb="1">
      <t>ショウ</t>
    </rPh>
    <rPh sb="3" eb="5">
      <t>タイキ</t>
    </rPh>
    <rPh sb="6" eb="7">
      <t>ユ</t>
    </rPh>
    <rPh sb="7" eb="8">
      <t>オン</t>
    </rPh>
    <phoneticPr fontId="3"/>
  </si>
  <si>
    <t>(H)</t>
    <phoneticPr fontId="3"/>
  </si>
  <si>
    <t>（㎏/h）</t>
    <phoneticPr fontId="3"/>
  </si>
  <si>
    <t>（kg/日）</t>
    <rPh sb="4" eb="5">
      <t>ニチ</t>
    </rPh>
    <phoneticPr fontId="3"/>
  </si>
  <si>
    <t>気圧
(hPa)</t>
    <rPh sb="0" eb="1">
      <t>キ</t>
    </rPh>
    <rPh sb="1" eb="2">
      <t>アツ</t>
    </rPh>
    <phoneticPr fontId="3"/>
  </si>
  <si>
    <t>フライヤ　　（　３．立上り性能　）</t>
    <rPh sb="10" eb="12">
      <t>タチアガ</t>
    </rPh>
    <rPh sb="13" eb="15">
      <t>セイノウ</t>
    </rPh>
    <phoneticPr fontId="3"/>
  </si>
  <si>
    <t>フライヤ　　（　４．調理能力　）</t>
    <phoneticPr fontId="3"/>
  </si>
  <si>
    <t>（小数点以下3位）</t>
    <rPh sb="1" eb="4">
      <t>ショウスウテン</t>
    </rPh>
    <rPh sb="4" eb="6">
      <t>イカ</t>
    </rPh>
    <rPh sb="7" eb="8">
      <t>イ</t>
    </rPh>
    <phoneticPr fontId="3"/>
  </si>
  <si>
    <t>②沸騰時熱効率</t>
    <rPh sb="1" eb="3">
      <t>フットウ</t>
    </rPh>
    <rPh sb="3" eb="4">
      <t>ジ</t>
    </rPh>
    <rPh sb="4" eb="5">
      <t>ネツ</t>
    </rPh>
    <rPh sb="5" eb="7">
      <t>コウリツ</t>
    </rPh>
    <phoneticPr fontId="3"/>
  </si>
  <si>
    <t>槽数</t>
    <rPh sb="0" eb="1">
      <t>ソウ</t>
    </rPh>
    <rPh sb="1" eb="2">
      <t>スウ</t>
    </rPh>
    <phoneticPr fontId="3"/>
  </si>
  <si>
    <t>セールス
ポイント等</t>
    <rPh sb="9" eb="10">
      <t>トウ</t>
    </rPh>
    <phoneticPr fontId="3"/>
  </si>
  <si>
    <t>定格油量(ℓ)</t>
    <rPh sb="0" eb="2">
      <t>テイカク</t>
    </rPh>
    <rPh sb="2" eb="3">
      <t>ユ</t>
    </rPh>
    <rPh sb="3" eb="4">
      <t>リョウ</t>
    </rPh>
    <phoneticPr fontId="3"/>
  </si>
  <si>
    <t>(ガス)</t>
    <phoneticPr fontId="3"/>
  </si>
  <si>
    <t>(電気)</t>
    <rPh sb="1" eb="3">
      <t>デンキ</t>
    </rPh>
    <phoneticPr fontId="3"/>
  </si>
  <si>
    <t>(ガス)</t>
    <phoneticPr fontId="3"/>
  </si>
  <si>
    <t>ガス種</t>
    <rPh sb="2" eb="3">
      <t>シュ</t>
    </rPh>
    <phoneticPr fontId="3"/>
  </si>
  <si>
    <t>（小数点以下2位）</t>
    <rPh sb="1" eb="4">
      <t>ショウスウテン</t>
    </rPh>
    <rPh sb="4" eb="6">
      <t>イカ</t>
    </rPh>
    <rPh sb="7" eb="8">
      <t>イ</t>
    </rPh>
    <phoneticPr fontId="3"/>
  </si>
  <si>
    <r>
      <t>（ｋJ/m</t>
    </r>
    <r>
      <rPr>
        <vertAlign val="superscript"/>
        <sz val="9"/>
        <rFont val="ＭＳ Ｐゴシック"/>
        <family val="3"/>
        <charset val="128"/>
      </rPr>
      <t>3</t>
    </r>
    <r>
      <rPr>
        <sz val="9"/>
        <rFont val="ＭＳ Ｐゴシック"/>
        <family val="3"/>
        <charset val="128"/>
      </rPr>
      <t>N)</t>
    </r>
    <phoneticPr fontId="3"/>
  </si>
  <si>
    <t>（整数）</t>
    <rPh sb="1" eb="3">
      <t>セイスウ</t>
    </rPh>
    <phoneticPr fontId="3"/>
  </si>
  <si>
    <t>（kPa）</t>
    <phoneticPr fontId="3"/>
  </si>
  <si>
    <t>定格消費電力</t>
    <rPh sb="0" eb="2">
      <t>テイカク</t>
    </rPh>
    <rPh sb="4" eb="6">
      <t>デンリョク</t>
    </rPh>
    <phoneticPr fontId="3"/>
  </si>
  <si>
    <t>試験機器の最大消費電力</t>
    <rPh sb="0" eb="2">
      <t>シケン</t>
    </rPh>
    <rPh sb="2" eb="4">
      <t>キキ</t>
    </rPh>
    <phoneticPr fontId="3"/>
  </si>
  <si>
    <t>製造者名</t>
    <rPh sb="0" eb="3">
      <t>セイゾウシャ</t>
    </rPh>
    <rPh sb="3" eb="4">
      <t>メイ</t>
    </rPh>
    <phoneticPr fontId="3"/>
  </si>
  <si>
    <t>湿度(％)</t>
    <rPh sb="0" eb="1">
      <t>シツ</t>
    </rPh>
    <rPh sb="1" eb="2">
      <t>タビ</t>
    </rPh>
    <phoneticPr fontId="3"/>
  </si>
  <si>
    <t>（㎏）</t>
    <phoneticPr fontId="3"/>
  </si>
  <si>
    <t>（℃）</t>
    <phoneticPr fontId="3"/>
  </si>
  <si>
    <t>重量：小数点以下２位</t>
    <rPh sb="0" eb="2">
      <t>ジュウリョウ</t>
    </rPh>
    <rPh sb="3" eb="6">
      <t>ショウスウテン</t>
    </rPh>
    <rPh sb="6" eb="8">
      <t>イカ</t>
    </rPh>
    <rPh sb="9" eb="10">
      <t>イ</t>
    </rPh>
    <phoneticPr fontId="3"/>
  </si>
  <si>
    <t>効率：小数点以下１位</t>
    <rPh sb="0" eb="2">
      <t>コウリツ</t>
    </rPh>
    <rPh sb="3" eb="6">
      <t>ショウスウテン</t>
    </rPh>
    <rPh sb="6" eb="8">
      <t>イカ</t>
    </rPh>
    <rPh sb="8" eb="10">
      <t>イチイ</t>
    </rPh>
    <phoneticPr fontId="3"/>
  </si>
  <si>
    <t>電力量：小数点以下3位</t>
    <rPh sb="0" eb="2">
      <t>デンリョク</t>
    </rPh>
    <rPh sb="2" eb="3">
      <t>リョウ</t>
    </rPh>
    <rPh sb="4" eb="7">
      <t>ショウスウテン</t>
    </rPh>
    <rPh sb="7" eb="9">
      <t>イカ</t>
    </rPh>
    <rPh sb="10" eb="11">
      <t>イ</t>
    </rPh>
    <phoneticPr fontId="3"/>
  </si>
  <si>
    <t>ガス量：小数点以下3位</t>
    <rPh sb="2" eb="3">
      <t>リョウ</t>
    </rPh>
    <rPh sb="4" eb="7">
      <t>ショウスウテン</t>
    </rPh>
    <rPh sb="7" eb="9">
      <t>イカ</t>
    </rPh>
    <rPh sb="10" eb="11">
      <t>イ</t>
    </rPh>
    <phoneticPr fontId="3"/>
  </si>
  <si>
    <r>
      <t>（ｋJ/m</t>
    </r>
    <r>
      <rPr>
        <vertAlign val="superscript"/>
        <sz val="9"/>
        <rFont val="ＭＳ Ｐゴシック"/>
        <family val="3"/>
        <charset val="128"/>
      </rPr>
      <t>3</t>
    </r>
    <r>
      <rPr>
        <sz val="9"/>
        <rFont val="ＭＳ Ｐゴシック"/>
        <family val="3"/>
        <charset val="128"/>
      </rPr>
      <t>N)</t>
    </r>
    <phoneticPr fontId="3"/>
  </si>
  <si>
    <t>（kPa）</t>
    <phoneticPr fontId="3"/>
  </si>
  <si>
    <t>(kg)</t>
    <phoneticPr fontId="3"/>
  </si>
  <si>
    <t>(kJ/kg)</t>
    <phoneticPr fontId="3"/>
  </si>
  <si>
    <t>(kWh)</t>
    <phoneticPr fontId="3"/>
  </si>
  <si>
    <r>
      <t>（ｋJ/m</t>
    </r>
    <r>
      <rPr>
        <vertAlign val="superscript"/>
        <sz val="9"/>
        <rFont val="ＭＳ Ｐゴシック"/>
        <family val="3"/>
        <charset val="128"/>
      </rPr>
      <t>3</t>
    </r>
    <r>
      <rPr>
        <sz val="9"/>
        <rFont val="ＭＳ Ｐゴシック"/>
        <family val="3"/>
        <charset val="128"/>
      </rPr>
      <t>N)</t>
    </r>
    <phoneticPr fontId="3"/>
  </si>
  <si>
    <t>（kPa）</t>
    <phoneticPr fontId="3"/>
  </si>
  <si>
    <t>(%)</t>
    <phoneticPr fontId="3"/>
  </si>
  <si>
    <t>（ｓ）</t>
    <phoneticPr fontId="3"/>
  </si>
  <si>
    <t>フライヤ　　（　５．エネルギー消費量　）</t>
    <rPh sb="15" eb="17">
      <t>ショウヒ</t>
    </rPh>
    <phoneticPr fontId="3"/>
  </si>
  <si>
    <t>5回目の食材の投入開始直前までのガス消費量</t>
    <rPh sb="18" eb="20">
      <t>ショウヒ</t>
    </rPh>
    <phoneticPr fontId="3"/>
  </si>
  <si>
    <t>2回目の食材の投入開始から、</t>
    <phoneticPr fontId="3"/>
  </si>
  <si>
    <t>室温(℃)</t>
  </si>
  <si>
    <r>
      <t>（ｋJ/m</t>
    </r>
    <r>
      <rPr>
        <vertAlign val="superscript"/>
        <sz val="9"/>
        <rFont val="ＭＳ Ｐゴシック"/>
        <family val="3"/>
        <charset val="128"/>
      </rPr>
      <t>3</t>
    </r>
    <r>
      <rPr>
        <sz val="9"/>
        <rFont val="ＭＳ Ｐゴシック"/>
        <family val="3"/>
        <charset val="128"/>
      </rPr>
      <t>N)</t>
    </r>
    <phoneticPr fontId="3"/>
  </si>
  <si>
    <t>（℃）</t>
    <phoneticPr fontId="3"/>
  </si>
  <si>
    <t>（kPa）</t>
    <phoneticPr fontId="3"/>
  </si>
  <si>
    <t>(kWh)</t>
    <phoneticPr fontId="3"/>
  </si>
  <si>
    <t>業務用厨房熱機器等性能測定結果【ガス機器】</t>
    <rPh sb="0" eb="3">
      <t>ギョウムヨウ</t>
    </rPh>
    <rPh sb="3" eb="5">
      <t>チュウボウ</t>
    </rPh>
    <rPh sb="5" eb="6">
      <t>ネツ</t>
    </rPh>
    <rPh sb="6" eb="8">
      <t>キキ</t>
    </rPh>
    <rPh sb="8" eb="9">
      <t>トウ</t>
    </rPh>
    <rPh sb="9" eb="11">
      <t>セイノウ</t>
    </rPh>
    <rPh sb="11" eb="13">
      <t>ソクテイ</t>
    </rPh>
    <rPh sb="13" eb="15">
      <t>ケッカ</t>
    </rPh>
    <rPh sb="18" eb="20">
      <t>キキ</t>
    </rPh>
    <phoneticPr fontId="3"/>
  </si>
  <si>
    <t>性能測定結果</t>
    <rPh sb="0" eb="2">
      <t>セイノウ</t>
    </rPh>
    <rPh sb="2" eb="4">
      <t>ソクテイ</t>
    </rPh>
    <rPh sb="4" eb="6">
      <t>ケッカ</t>
    </rPh>
    <phoneticPr fontId="3"/>
  </si>
  <si>
    <t>番号</t>
    <rPh sb="0" eb="2">
      <t>バンゴウ</t>
    </rPh>
    <phoneticPr fontId="3"/>
  </si>
  <si>
    <t>業務用厨房熱機器等性能測定結果【ガス機器】</t>
    <rPh sb="11" eb="13">
      <t>ソクテイ</t>
    </rPh>
    <rPh sb="13" eb="15">
      <t>ケッカ</t>
    </rPh>
    <rPh sb="18" eb="20">
      <t>キキ</t>
    </rPh>
    <phoneticPr fontId="3"/>
  </si>
  <si>
    <t>品　目</t>
    <rPh sb="0" eb="1">
      <t>シナ</t>
    </rPh>
    <rPh sb="2" eb="3">
      <t>メ</t>
    </rPh>
    <phoneticPr fontId="3"/>
  </si>
  <si>
    <t>業務用厨房熱機器等性能測定結果【ガス機器】</t>
    <rPh sb="9" eb="11">
      <t>セイノウ</t>
    </rPh>
    <rPh sb="11" eb="13">
      <t>ソクテイ</t>
    </rPh>
    <rPh sb="13" eb="15">
      <t>ケッカ</t>
    </rPh>
    <rPh sb="18" eb="20">
      <t>キキ</t>
    </rPh>
    <phoneticPr fontId="3"/>
  </si>
  <si>
    <t>業務用厨房熱機器等性能測定結果【ガス機器】</t>
    <rPh sb="0" eb="3">
      <t>ギョウムヨウ</t>
    </rPh>
    <rPh sb="3" eb="5">
      <t>チュウボウ</t>
    </rPh>
    <rPh sb="5" eb="6">
      <t>ネツ</t>
    </rPh>
    <rPh sb="6" eb="9">
      <t>キキナド</t>
    </rPh>
    <rPh sb="9" eb="11">
      <t>セイノウ</t>
    </rPh>
    <rPh sb="11" eb="13">
      <t>ソクテイ</t>
    </rPh>
    <rPh sb="13" eb="15">
      <t>ケッカ</t>
    </rPh>
    <rPh sb="18" eb="20">
      <t>キキ</t>
    </rPh>
    <phoneticPr fontId="3"/>
  </si>
  <si>
    <r>
      <rPr>
        <i/>
        <sz val="14"/>
        <rFont val="Cambria"/>
        <family val="1"/>
      </rPr>
      <t>T</t>
    </r>
    <r>
      <rPr>
        <vertAlign val="subscript"/>
        <sz val="14"/>
        <rFont val="Cambria"/>
        <family val="1"/>
      </rPr>
      <t>s</t>
    </r>
    <phoneticPr fontId="3"/>
  </si>
  <si>
    <r>
      <t>V</t>
    </r>
    <r>
      <rPr>
        <vertAlign val="subscript"/>
        <sz val="14"/>
        <rFont val="Cambria"/>
        <family val="1"/>
      </rPr>
      <t>c</t>
    </r>
    <phoneticPr fontId="3"/>
  </si>
  <si>
    <r>
      <t>Q</t>
    </r>
    <r>
      <rPr>
        <vertAlign val="subscript"/>
        <sz val="14"/>
        <rFont val="Cambria"/>
        <family val="1"/>
      </rPr>
      <t>cG</t>
    </r>
    <phoneticPr fontId="3"/>
  </si>
  <si>
    <r>
      <t>Q</t>
    </r>
    <r>
      <rPr>
        <vertAlign val="subscript"/>
        <sz val="14"/>
        <rFont val="Cambria"/>
        <family val="1"/>
      </rPr>
      <t>cE</t>
    </r>
    <phoneticPr fontId="3"/>
  </si>
  <si>
    <r>
      <rPr>
        <i/>
        <sz val="14"/>
        <rFont val="Cambria"/>
        <family val="1"/>
      </rPr>
      <t>Q</t>
    </r>
    <r>
      <rPr>
        <vertAlign val="subscript"/>
        <sz val="14"/>
        <rFont val="Cambria"/>
        <family val="1"/>
      </rPr>
      <t>iG</t>
    </r>
    <phoneticPr fontId="3"/>
  </si>
  <si>
    <r>
      <rPr>
        <i/>
        <sz val="14"/>
        <rFont val="Cambria"/>
        <family val="1"/>
      </rPr>
      <t>Q</t>
    </r>
    <r>
      <rPr>
        <vertAlign val="subscript"/>
        <sz val="14"/>
        <rFont val="Cambria"/>
        <family val="1"/>
      </rPr>
      <t>iE</t>
    </r>
    <phoneticPr fontId="3"/>
  </si>
  <si>
    <r>
      <rPr>
        <i/>
        <sz val="14"/>
        <rFont val="Cambria"/>
        <family val="1"/>
      </rPr>
      <t>Q</t>
    </r>
    <r>
      <rPr>
        <vertAlign val="subscript"/>
        <sz val="14"/>
        <rFont val="Cambria"/>
        <family val="1"/>
      </rPr>
      <t>iLG</t>
    </r>
    <phoneticPr fontId="3"/>
  </si>
  <si>
    <r>
      <rPr>
        <i/>
        <sz val="14"/>
        <rFont val="Cambria"/>
        <family val="1"/>
      </rPr>
      <t>Q</t>
    </r>
    <r>
      <rPr>
        <vertAlign val="subscript"/>
        <sz val="14"/>
        <rFont val="Cambria"/>
        <family val="1"/>
      </rPr>
      <t>iLE</t>
    </r>
    <phoneticPr fontId="3"/>
  </si>
  <si>
    <r>
      <rPr>
        <i/>
        <sz val="14"/>
        <rFont val="Cambria"/>
        <family val="1"/>
      </rPr>
      <t>Q</t>
    </r>
    <r>
      <rPr>
        <vertAlign val="subscript"/>
        <sz val="14"/>
        <rFont val="Cambria"/>
        <family val="1"/>
      </rPr>
      <t>dH</t>
    </r>
    <phoneticPr fontId="3"/>
  </si>
  <si>
    <r>
      <rPr>
        <i/>
        <sz val="14"/>
        <rFont val="Cambria"/>
        <family val="1"/>
      </rPr>
      <t>Q</t>
    </r>
    <r>
      <rPr>
        <vertAlign val="subscript"/>
        <sz val="14"/>
        <rFont val="Cambria"/>
        <family val="1"/>
      </rPr>
      <t>dV</t>
    </r>
    <phoneticPr fontId="3"/>
  </si>
  <si>
    <t xml:space="preserve"> 1.定格エネルギー消費量</t>
    <rPh sb="3" eb="5">
      <t>テイカク</t>
    </rPh>
    <rPh sb="10" eb="13">
      <t>ショウヒリョウ</t>
    </rPh>
    <phoneticPr fontId="3"/>
  </si>
  <si>
    <t xml:space="preserve"> 2.熱効率</t>
    <phoneticPr fontId="3"/>
  </si>
  <si>
    <t xml:space="preserve"> 3.立上り性能</t>
    <phoneticPr fontId="3"/>
  </si>
  <si>
    <t xml:space="preserve"> 4.調理能力</t>
    <phoneticPr fontId="3"/>
  </si>
  <si>
    <t xml:space="preserve"> 5.エネルギー消費量</t>
    <rPh sb="8" eb="11">
      <t>ショウヒリョウ</t>
    </rPh>
    <phoneticPr fontId="3"/>
  </si>
  <si>
    <t xml:space="preserve">  (ガス)</t>
    <phoneticPr fontId="3"/>
  </si>
  <si>
    <t xml:space="preserve">  (電気)</t>
    <rPh sb="3" eb="5">
      <t>デンキ</t>
    </rPh>
    <phoneticPr fontId="3"/>
  </si>
  <si>
    <t xml:space="preserve"> ①定常負荷時</t>
    <rPh sb="2" eb="4">
      <t>テイジョウ</t>
    </rPh>
    <rPh sb="4" eb="6">
      <t>フカ</t>
    </rPh>
    <rPh sb="6" eb="7">
      <t>ジ</t>
    </rPh>
    <phoneticPr fontId="3"/>
  </si>
  <si>
    <t xml:space="preserve"> ②沸騰時</t>
    <phoneticPr fontId="3"/>
  </si>
  <si>
    <t xml:space="preserve"> ①立上り時</t>
    <phoneticPr fontId="3"/>
  </si>
  <si>
    <t xml:space="preserve"> ②調理時</t>
    <phoneticPr fontId="3"/>
  </si>
  <si>
    <t xml:space="preserve"> ③待機時</t>
    <phoneticPr fontId="3"/>
  </si>
  <si>
    <t xml:space="preserve"> ④日あたり</t>
    <rPh sb="2" eb="3">
      <t>ニチ</t>
    </rPh>
    <phoneticPr fontId="3"/>
  </si>
  <si>
    <t>型　式</t>
    <rPh sb="0" eb="1">
      <t>カタ</t>
    </rPh>
    <rPh sb="2" eb="3">
      <t>シキ</t>
    </rPh>
    <phoneticPr fontId="3"/>
  </si>
  <si>
    <t>　2槽式フライヤのように複数の同じ性能とみなすことができる独立部位（油槽）を持つ試験機器は、1つの独立部位において試験を実施する。</t>
    <rPh sb="2" eb="3">
      <t>ソウ</t>
    </rPh>
    <rPh sb="3" eb="4">
      <t>シキ</t>
    </rPh>
    <rPh sb="12" eb="14">
      <t>フクスウ</t>
    </rPh>
    <rPh sb="34" eb="35">
      <t>アブラ</t>
    </rPh>
    <rPh sb="35" eb="36">
      <t>ソウ</t>
    </rPh>
    <phoneticPr fontId="3"/>
  </si>
  <si>
    <r>
      <t>　　最大ガス消費量</t>
    </r>
    <r>
      <rPr>
        <i/>
        <sz val="10"/>
        <rFont val="Cambria"/>
        <family val="1"/>
      </rPr>
      <t xml:space="preserve"> p</t>
    </r>
    <r>
      <rPr>
        <vertAlign val="subscript"/>
        <sz val="10"/>
        <rFont val="Cambria"/>
        <family val="1"/>
      </rPr>
      <t>xG</t>
    </r>
    <r>
      <rPr>
        <sz val="10"/>
        <rFont val="ＭＳ Ｐゴシック"/>
        <family val="3"/>
        <charset val="128"/>
      </rPr>
      <t xml:space="preserve"> [kW] の算出方法は、次の①、②式より選択する。</t>
    </r>
    <phoneticPr fontId="3"/>
  </si>
  <si>
    <t>⇒</t>
    <phoneticPr fontId="3"/>
  </si>
  <si>
    <t>①：「ガス消費量の算出」に規定する次式にて算出する場合</t>
    <rPh sb="25" eb="27">
      <t>バアイ</t>
    </rPh>
    <phoneticPr fontId="3"/>
  </si>
  <si>
    <r>
      <rPr>
        <i/>
        <sz val="10"/>
        <rFont val="Cambria"/>
        <family val="1"/>
      </rPr>
      <t>T</t>
    </r>
    <r>
      <rPr>
        <vertAlign val="subscript"/>
        <sz val="10"/>
        <rFont val="Cambria"/>
        <family val="1"/>
      </rPr>
      <t>G</t>
    </r>
    <r>
      <rPr>
        <sz val="10"/>
        <rFont val="ＭＳ Ｐゴシック"/>
        <family val="3"/>
        <charset val="128"/>
      </rPr>
      <t>：実測時間[s]</t>
    </r>
    <rPh sb="3" eb="5">
      <t>ジッソク</t>
    </rPh>
    <rPh sb="5" eb="7">
      <t>ジカン</t>
    </rPh>
    <phoneticPr fontId="3"/>
  </si>
  <si>
    <r>
      <rPr>
        <i/>
        <sz val="10"/>
        <rFont val="Cambria"/>
        <family val="1"/>
      </rPr>
      <t>T</t>
    </r>
    <r>
      <rPr>
        <vertAlign val="subscript"/>
        <sz val="10"/>
        <rFont val="Cambria"/>
        <family val="1"/>
      </rPr>
      <t>G</t>
    </r>
    <r>
      <rPr>
        <sz val="10"/>
        <rFont val="Cambria"/>
        <family val="1"/>
      </rPr>
      <t>=</t>
    </r>
    <phoneticPr fontId="3"/>
  </si>
  <si>
    <t>(s)</t>
    <phoneticPr fontId="3"/>
  </si>
  <si>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</si>
  <si>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U</t>
    </r>
    <r>
      <rPr>
        <vertAlign val="subscript"/>
        <sz val="10"/>
        <rFont val="Cambria"/>
        <family val="1"/>
      </rPr>
      <t>G</t>
    </r>
    <r>
      <rPr>
        <sz val="10"/>
        <rFont val="Cambria"/>
        <family val="1"/>
      </rPr>
      <t>=</t>
    </r>
    <phoneticPr fontId="3"/>
  </si>
  <si>
    <r>
      <t>（m</t>
    </r>
    <r>
      <rPr>
        <vertAlign val="superscript"/>
        <sz val="9"/>
        <rFont val="ＭＳ Ｐゴシック"/>
        <family val="3"/>
        <charset val="128"/>
        <scheme val="major"/>
      </rPr>
      <t>3</t>
    </r>
    <r>
      <rPr>
        <sz val="9"/>
        <rFont val="ＭＳ Ｐゴシック"/>
        <family val="3"/>
        <charset val="128"/>
      </rPr>
      <t>）</t>
    </r>
    <phoneticPr fontId="3"/>
  </si>
  <si>
    <r>
      <rPr>
        <i/>
        <sz val="10"/>
        <rFont val="Cambria"/>
        <family val="1"/>
      </rPr>
      <t>J</t>
    </r>
    <r>
      <rPr>
        <vertAlign val="subscript"/>
        <sz val="10"/>
        <rFont val="Cambria"/>
        <family val="1"/>
      </rPr>
      <t>G</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</si>
  <si>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J</t>
    </r>
    <r>
      <rPr>
        <vertAlign val="subscript"/>
        <sz val="10"/>
        <rFont val="Cambria"/>
        <family val="1"/>
      </rPr>
      <t>G</t>
    </r>
    <r>
      <rPr>
        <sz val="10"/>
        <rFont val="Cambria"/>
        <family val="1"/>
      </rPr>
      <t>=</t>
    </r>
    <phoneticPr fontId="3"/>
  </si>
  <si>
    <r>
      <t>（ｋJ/m</t>
    </r>
    <r>
      <rPr>
        <vertAlign val="superscript"/>
        <sz val="9"/>
        <rFont val="ＭＳ Ｐゴシック"/>
        <family val="3"/>
        <charset val="128"/>
      </rPr>
      <t>3</t>
    </r>
    <r>
      <rPr>
        <sz val="9"/>
        <rFont val="ＭＳ Ｐゴシック"/>
        <family val="3"/>
        <charset val="128"/>
      </rPr>
      <t>N)</t>
    </r>
    <phoneticPr fontId="3"/>
  </si>
  <si>
    <r>
      <rPr>
        <i/>
        <sz val="10"/>
        <rFont val="Cambria"/>
        <family val="1"/>
      </rPr>
      <t>θ</t>
    </r>
    <r>
      <rPr>
        <i/>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</si>
  <si>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rPr>
        <i/>
        <sz val="10"/>
        <rFont val="Cambria"/>
        <family val="1"/>
      </rPr>
      <t>θ</t>
    </r>
    <r>
      <rPr>
        <vertAlign val="subscript"/>
        <sz val="10"/>
        <rFont val="Cambria"/>
        <family val="1"/>
      </rPr>
      <t>G</t>
    </r>
    <r>
      <rPr>
        <sz val="10"/>
        <rFont val="Cambria"/>
        <family val="1"/>
      </rPr>
      <t>=</t>
    </r>
    <phoneticPr fontId="3"/>
  </si>
  <si>
    <t>（℃）</t>
    <phoneticPr fontId="3"/>
  </si>
  <si>
    <r>
      <rPr>
        <i/>
        <sz val="10"/>
        <rFont val="Cambria"/>
        <family val="1"/>
      </rPr>
      <t>Π</t>
    </r>
    <r>
      <rPr>
        <vertAlign val="subscript"/>
        <sz val="10"/>
        <rFont val="Cambria"/>
        <family val="1"/>
      </rPr>
      <t>r</t>
    </r>
    <r>
      <rPr>
        <sz val="10"/>
        <rFont val="ＭＳ Ｐゴシック"/>
        <family val="3"/>
        <charset val="128"/>
      </rPr>
      <t xml:space="preserve"> ： 測定時の大気圧[kPa]</t>
    </r>
    <phoneticPr fontId="3"/>
  </si>
  <si>
    <r>
      <rPr>
        <i/>
        <sz val="10"/>
        <rFont val="Cambria"/>
        <family val="1"/>
      </rPr>
      <t>Π</t>
    </r>
    <r>
      <rPr>
        <vertAlign val="subscript"/>
        <sz val="10"/>
        <rFont val="Cambria"/>
        <family val="1"/>
      </rPr>
      <t>r</t>
    </r>
    <r>
      <rPr>
        <sz val="10"/>
        <rFont val="Cambria"/>
        <family val="1"/>
      </rPr>
      <t xml:space="preserve"> =</t>
    </r>
    <phoneticPr fontId="3"/>
  </si>
  <si>
    <t>（kPa）</t>
    <phoneticPr fontId="3"/>
  </si>
  <si>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</si>
  <si>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</si>
  <si>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Cambria"/>
        <family val="1"/>
      </rPr>
      <t>=</t>
    </r>
    <phoneticPr fontId="3"/>
  </si>
  <si>
    <t>試験機器の独立部位の最大ガス消費量[kW]</t>
    <phoneticPr fontId="3"/>
  </si>
  <si>
    <t>(kW)</t>
    <phoneticPr fontId="3"/>
  </si>
  <si>
    <t>槽数</t>
    <rPh sb="0" eb="1">
      <t>ソウ</t>
    </rPh>
    <rPh sb="1" eb="2">
      <t>スウ</t>
    </rPh>
    <phoneticPr fontId="3"/>
  </si>
  <si>
    <r>
      <t>・②式で求めた最大ガス消費量</t>
    </r>
    <r>
      <rPr>
        <i/>
        <sz val="10"/>
        <rFont val="Cambria"/>
        <family val="1"/>
      </rPr>
      <t>p</t>
    </r>
    <r>
      <rPr>
        <vertAlign val="subscript"/>
        <sz val="10"/>
        <rFont val="Cambria"/>
        <family val="1"/>
      </rPr>
      <t>xG</t>
    </r>
    <r>
      <rPr>
        <sz val="10"/>
        <rFont val="ＭＳ Ｐゴシック"/>
        <family val="3"/>
        <charset val="128"/>
      </rPr>
      <t>を下記のセルに記載する。</t>
    </r>
    <rPh sb="2" eb="3">
      <t>シキ</t>
    </rPh>
    <rPh sb="4" eb="5">
      <t>モト</t>
    </rPh>
    <rPh sb="7" eb="9">
      <t>サイダイ</t>
    </rPh>
    <rPh sb="11" eb="13">
      <t>ショウヒ</t>
    </rPh>
    <rPh sb="13" eb="14">
      <t>リョウ</t>
    </rPh>
    <rPh sb="18" eb="20">
      <t>カキ</t>
    </rPh>
    <rPh sb="24" eb="26">
      <t>キサイ</t>
    </rPh>
    <phoneticPr fontId="3"/>
  </si>
  <si>
    <r>
      <rPr>
        <i/>
        <sz val="10"/>
        <rFont val="Cambria"/>
        <family val="1"/>
      </rPr>
      <t>p</t>
    </r>
    <r>
      <rPr>
        <vertAlign val="subscript"/>
        <sz val="10"/>
        <rFont val="Cambria"/>
        <family val="1"/>
      </rPr>
      <t>xG</t>
    </r>
    <r>
      <rPr>
        <sz val="10"/>
        <rFont val="ＭＳ Ｐゴシック"/>
        <family val="3"/>
        <charset val="128"/>
      </rPr>
      <t xml:space="preserve"> ： 試験機器の最大ガス消費量[ｋW]</t>
    </r>
    <rPh sb="11" eb="13">
      <t>サイダイ</t>
    </rPh>
    <rPh sb="15" eb="17">
      <t>ショウヒ</t>
    </rPh>
    <rPh sb="17" eb="18">
      <t>リョウ</t>
    </rPh>
    <phoneticPr fontId="3"/>
  </si>
  <si>
    <r>
      <rPr>
        <i/>
        <sz val="10"/>
        <rFont val="Cambria"/>
        <family val="1"/>
      </rPr>
      <t>p</t>
    </r>
    <r>
      <rPr>
        <vertAlign val="subscript"/>
        <sz val="10"/>
        <rFont val="Cambria"/>
        <family val="1"/>
      </rPr>
      <t>rG</t>
    </r>
    <r>
      <rPr>
        <sz val="10"/>
        <rFont val="Cambria"/>
        <family val="1"/>
      </rPr>
      <t xml:space="preserve"> </t>
    </r>
    <r>
      <rPr>
        <sz val="10"/>
        <rFont val="ＭＳ Ｐゴシック"/>
        <family val="3"/>
        <charset val="128"/>
      </rPr>
      <t>： 定格エネルギー消費量（ガス）[kW]</t>
    </r>
    <rPh sb="13" eb="15">
      <t>ショウヒ</t>
    </rPh>
    <rPh sb="15" eb="16">
      <t>リョウ</t>
    </rPh>
    <phoneticPr fontId="3"/>
  </si>
  <si>
    <t>試験機器の独立部位の最大消費電力[kW]</t>
    <rPh sb="14" eb="16">
      <t>デンリョク</t>
    </rPh>
    <phoneticPr fontId="3"/>
  </si>
  <si>
    <r>
      <rPr>
        <i/>
        <sz val="10"/>
        <rFont val="Cambria"/>
        <family val="1"/>
      </rPr>
      <t>p</t>
    </r>
    <r>
      <rPr>
        <vertAlign val="subscript"/>
        <sz val="10"/>
        <rFont val="Cambria"/>
        <family val="1"/>
      </rPr>
      <t>rE</t>
    </r>
    <r>
      <rPr>
        <sz val="10"/>
        <rFont val="Cambria"/>
        <family val="1"/>
      </rPr>
      <t xml:space="preserve"> </t>
    </r>
    <r>
      <rPr>
        <sz val="10"/>
        <rFont val="ＭＳ Ｐゴシック"/>
        <family val="3"/>
        <charset val="128"/>
      </rPr>
      <t>： 定格消費電力[kW]</t>
    </r>
    <rPh sb="10" eb="12">
      <t>デンリョク</t>
    </rPh>
    <phoneticPr fontId="3"/>
  </si>
  <si>
    <r>
      <rPr>
        <i/>
        <sz val="10"/>
        <rFont val="Cambria"/>
        <family val="1"/>
      </rPr>
      <t>ε</t>
    </r>
    <r>
      <rPr>
        <vertAlign val="subscript"/>
        <sz val="10"/>
        <rFont val="Cambria"/>
        <family val="1"/>
      </rPr>
      <t>p</t>
    </r>
    <r>
      <rPr>
        <sz val="10"/>
        <rFont val="ＭＳ Ｐゴシック"/>
        <family val="3"/>
        <charset val="128"/>
      </rPr>
      <t xml:space="preserve"> ： 試験機器の最大消費電力と定格消費電力の差</t>
    </r>
    <rPh sb="17" eb="19">
      <t>テイカク</t>
    </rPh>
    <rPh sb="21" eb="23">
      <t>デンリョク</t>
    </rPh>
    <rPh sb="24" eb="25">
      <t>サ</t>
    </rPh>
    <phoneticPr fontId="3"/>
  </si>
  <si>
    <t>⇒</t>
    <phoneticPr fontId="3"/>
  </si>
  <si>
    <t>②：「JIS S2093 家庭用ガス燃焼機器の試験方法」の「9.ガス消費量試験」に
　　　規定されている次式にて算出した値を用いる場合　</t>
    <phoneticPr fontId="3"/>
  </si>
  <si>
    <t>※業務用ガス厨房機器検査規程（JIA D001）のガス消費量の計算式と同じ式</t>
    <phoneticPr fontId="3"/>
  </si>
  <si>
    <r>
      <rPr>
        <i/>
        <sz val="10"/>
        <rFont val="Cambria"/>
        <family val="1"/>
      </rPr>
      <t>p</t>
    </r>
    <r>
      <rPr>
        <vertAlign val="subscript"/>
        <sz val="10"/>
        <rFont val="Cambria"/>
        <family val="1"/>
      </rPr>
      <t>xG</t>
    </r>
    <r>
      <rPr>
        <sz val="10"/>
        <rFont val="Cambria"/>
        <family val="1"/>
      </rPr>
      <t xml:space="preserve"> =</t>
    </r>
    <phoneticPr fontId="3"/>
  </si>
  <si>
    <t>(kW)</t>
    <phoneticPr fontId="3"/>
  </si>
  <si>
    <r>
      <rPr>
        <i/>
        <sz val="10"/>
        <rFont val="Cambria"/>
        <family val="1"/>
      </rPr>
      <t>ε</t>
    </r>
    <r>
      <rPr>
        <vertAlign val="subscript"/>
        <sz val="10"/>
        <rFont val="Cambria"/>
        <family val="1"/>
      </rPr>
      <t>p</t>
    </r>
    <r>
      <rPr>
        <sz val="10"/>
        <rFont val="Cambria"/>
        <family val="1"/>
      </rPr>
      <t xml:space="preserve"> =</t>
    </r>
    <phoneticPr fontId="3"/>
  </si>
  <si>
    <t>(%)</t>
    <phoneticPr fontId="3"/>
  </si>
  <si>
    <t xml:space="preserve"> =</t>
    <phoneticPr fontId="3"/>
  </si>
  <si>
    <r>
      <rPr>
        <i/>
        <sz val="10"/>
        <rFont val="Cambria"/>
        <family val="1"/>
      </rPr>
      <t>p</t>
    </r>
    <r>
      <rPr>
        <vertAlign val="subscript"/>
        <sz val="10"/>
        <rFont val="Cambria"/>
        <family val="1"/>
      </rPr>
      <t>xE</t>
    </r>
    <r>
      <rPr>
        <sz val="10"/>
        <rFont val="Cambria"/>
        <family val="1"/>
      </rPr>
      <t xml:space="preserve"> =</t>
    </r>
    <phoneticPr fontId="3"/>
  </si>
  <si>
    <t xml:space="preserve">     測定写真</t>
    <rPh sb="5" eb="7">
      <t>ソクテイ</t>
    </rPh>
    <rPh sb="7" eb="9">
      <t>シャシン</t>
    </rPh>
    <phoneticPr fontId="4"/>
  </si>
  <si>
    <t xml:space="preserve"> 最大ガス消費量測定グラフ</t>
    <phoneticPr fontId="3"/>
  </si>
  <si>
    <t>①定常負荷時熱効率</t>
    <rPh sb="1" eb="3">
      <t>テイジョウ</t>
    </rPh>
    <rPh sb="3" eb="5">
      <t>フカ</t>
    </rPh>
    <rPh sb="5" eb="6">
      <t>ジ</t>
    </rPh>
    <rPh sb="6" eb="7">
      <t>ネツ</t>
    </rPh>
    <rPh sb="7" eb="9">
      <t>コウリツ</t>
    </rPh>
    <phoneticPr fontId="3"/>
  </si>
  <si>
    <r>
      <rPr>
        <i/>
        <sz val="10"/>
        <rFont val="Cambria"/>
        <family val="1"/>
      </rPr>
      <t>C</t>
    </r>
    <r>
      <rPr>
        <sz val="10"/>
        <rFont val="Cambria"/>
        <family val="1"/>
      </rPr>
      <t xml:space="preserve"> = </t>
    </r>
    <phoneticPr fontId="3"/>
  </si>
  <si>
    <r>
      <t>Q</t>
    </r>
    <r>
      <rPr>
        <vertAlign val="subscript"/>
        <sz val="10"/>
        <rFont val="Cambria"/>
        <family val="1"/>
      </rPr>
      <t>i</t>
    </r>
    <r>
      <rPr>
        <sz val="10"/>
        <rFont val="Cambria"/>
        <family val="1"/>
      </rPr>
      <t xml:space="preserve"> =</t>
    </r>
    <phoneticPr fontId="3"/>
  </si>
  <si>
    <r>
      <t>Q</t>
    </r>
    <r>
      <rPr>
        <vertAlign val="subscript"/>
        <sz val="10"/>
        <rFont val="Cambria"/>
        <family val="1"/>
      </rPr>
      <t>iL</t>
    </r>
    <r>
      <rPr>
        <sz val="10"/>
        <rFont val="Cambria"/>
        <family val="1"/>
      </rPr>
      <t xml:space="preserve"> =</t>
    </r>
    <phoneticPr fontId="3"/>
  </si>
  <si>
    <r>
      <t>η</t>
    </r>
    <r>
      <rPr>
        <vertAlign val="subscript"/>
        <sz val="10"/>
        <rFont val="Cambria"/>
        <family val="1"/>
      </rPr>
      <t>o</t>
    </r>
    <r>
      <rPr>
        <sz val="10"/>
        <rFont val="Cambria"/>
        <family val="1"/>
      </rPr>
      <t xml:space="preserve"> =</t>
    </r>
    <phoneticPr fontId="3"/>
  </si>
  <si>
    <r>
      <rPr>
        <i/>
        <sz val="14"/>
        <rFont val="Cambria"/>
        <family val="1"/>
      </rPr>
      <t>η</t>
    </r>
    <r>
      <rPr>
        <vertAlign val="subscript"/>
        <sz val="14"/>
        <rFont val="Cambria"/>
        <family val="1"/>
      </rPr>
      <t xml:space="preserve">o </t>
    </r>
    <r>
      <rPr>
        <sz val="10"/>
        <rFont val="ＭＳ Ｐゴシック"/>
        <family val="3"/>
        <charset val="128"/>
      </rPr>
      <t>平均値</t>
    </r>
    <r>
      <rPr>
        <sz val="12"/>
        <rFont val="ＭＳ Ｐゴシック"/>
        <family val="3"/>
        <charset val="128"/>
      </rPr>
      <t xml:space="preserve"> = </t>
    </r>
    <rPh sb="3" eb="6">
      <t>ヘイキンチ</t>
    </rPh>
    <phoneticPr fontId="3"/>
  </si>
  <si>
    <r>
      <t>ΔP</t>
    </r>
    <r>
      <rPr>
        <vertAlign val="subscript"/>
        <sz val="10"/>
        <rFont val="Cambria"/>
        <family val="1"/>
      </rPr>
      <t>L</t>
    </r>
    <r>
      <rPr>
        <i/>
        <sz val="10"/>
        <rFont val="Cambria"/>
        <family val="1"/>
      </rPr>
      <t xml:space="preserve"> =</t>
    </r>
    <phoneticPr fontId="3"/>
  </si>
  <si>
    <r>
      <t>T</t>
    </r>
    <r>
      <rPr>
        <vertAlign val="subscript"/>
        <sz val="10"/>
        <rFont val="Cambria"/>
        <family val="1"/>
      </rPr>
      <t>w</t>
    </r>
    <r>
      <rPr>
        <i/>
        <sz val="10"/>
        <rFont val="Cambria"/>
        <family val="1"/>
      </rPr>
      <t xml:space="preserve"> =</t>
    </r>
    <phoneticPr fontId="3"/>
  </si>
  <si>
    <r>
      <t>θ</t>
    </r>
    <r>
      <rPr>
        <vertAlign val="subscript"/>
        <sz val="10"/>
        <rFont val="Cambria"/>
        <family val="1"/>
      </rPr>
      <t>wi</t>
    </r>
    <r>
      <rPr>
        <i/>
        <sz val="10"/>
        <rFont val="Cambria"/>
        <family val="1"/>
      </rPr>
      <t xml:space="preserve"> =</t>
    </r>
    <phoneticPr fontId="3"/>
  </si>
  <si>
    <r>
      <t>θ</t>
    </r>
    <r>
      <rPr>
        <vertAlign val="subscript"/>
        <sz val="10"/>
        <rFont val="Cambria"/>
        <family val="1"/>
      </rPr>
      <t>wo</t>
    </r>
    <r>
      <rPr>
        <i/>
        <sz val="10"/>
        <rFont val="Cambria"/>
        <family val="1"/>
      </rPr>
      <t xml:space="preserve"> =</t>
    </r>
    <phoneticPr fontId="3"/>
  </si>
  <si>
    <r>
      <t>M</t>
    </r>
    <r>
      <rPr>
        <vertAlign val="subscript"/>
        <sz val="10"/>
        <rFont val="Cambria"/>
        <family val="1"/>
      </rPr>
      <t>w</t>
    </r>
    <r>
      <rPr>
        <i/>
        <vertAlign val="subscript"/>
        <sz val="10"/>
        <rFont val="Cambria"/>
        <family val="1"/>
      </rPr>
      <t xml:space="preserve"> </t>
    </r>
    <r>
      <rPr>
        <i/>
        <sz val="10"/>
        <rFont val="Cambria"/>
        <family val="1"/>
      </rPr>
      <t>=</t>
    </r>
    <phoneticPr fontId="3"/>
  </si>
  <si>
    <r>
      <t>　　</t>
    </r>
    <r>
      <rPr>
        <i/>
        <sz val="10"/>
        <rFont val="Cambria"/>
        <family val="1"/>
      </rPr>
      <t>J</t>
    </r>
    <r>
      <rPr>
        <vertAlign val="subscript"/>
        <sz val="10"/>
        <rFont val="Cambria"/>
        <family val="1"/>
      </rPr>
      <t>G</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</si>
  <si>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t>　　</t>
    </r>
    <r>
      <rPr>
        <i/>
        <sz val="10"/>
        <rFont val="Cambria"/>
        <family val="1"/>
      </rPr>
      <t>θ</t>
    </r>
    <r>
      <rPr>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</si>
  <si>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t>　　</t>
    </r>
    <r>
      <rPr>
        <i/>
        <sz val="10"/>
        <rFont val="Cambria"/>
        <family val="1"/>
      </rPr>
      <t>Π</t>
    </r>
    <r>
      <rPr>
        <vertAlign val="subscript"/>
        <sz val="10"/>
        <rFont val="Cambria"/>
        <family val="1"/>
      </rPr>
      <t>r</t>
    </r>
    <r>
      <rPr>
        <sz val="10"/>
        <rFont val="Cambria"/>
        <family val="1"/>
      </rPr>
      <t xml:space="preserve"> </t>
    </r>
    <r>
      <rPr>
        <sz val="10"/>
        <rFont val="ＭＳ Ｐゴシック"/>
        <family val="3"/>
        <charset val="128"/>
      </rPr>
      <t>： 測定時の大気圧[kPa]</t>
    </r>
    <phoneticPr fontId="3"/>
  </si>
  <si>
    <r>
      <t>　　</t>
    </r>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</si>
  <si>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t>　　</t>
    </r>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</si>
  <si>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t>ガス消費量</t>
    </r>
    <r>
      <rPr>
        <sz val="10"/>
        <rFont val="ＭＳ Ｐゴシック"/>
        <family val="3"/>
        <charset val="128"/>
      </rPr>
      <t xml:space="preserve"> </t>
    </r>
    <r>
      <rPr>
        <i/>
        <sz val="10"/>
        <rFont val="Cambria"/>
        <family val="1"/>
      </rPr>
      <t>P</t>
    </r>
    <r>
      <rPr>
        <vertAlign val="subscript"/>
        <sz val="10"/>
        <rFont val="Cambria"/>
        <family val="1"/>
      </rPr>
      <t>wG</t>
    </r>
    <r>
      <rPr>
        <sz val="10"/>
        <rFont val="ＭＳ Ｐゴシック"/>
        <family val="3"/>
        <charset val="128"/>
      </rPr>
      <t xml:space="preserve"> [kWｈ] は、次式にて算出する。</t>
    </r>
    <rPh sb="2" eb="4">
      <t>ショウヒ</t>
    </rPh>
    <rPh sb="4" eb="5">
      <t>リョウ</t>
    </rPh>
    <rPh sb="18" eb="20">
      <t>ジシキ</t>
    </rPh>
    <rPh sb="22" eb="24">
      <t>サンシュツ</t>
    </rPh>
    <phoneticPr fontId="3"/>
  </si>
  <si>
    <r>
      <t>　</t>
    </r>
    <r>
      <rPr>
        <sz val="10"/>
        <rFont val="Cambria"/>
        <family val="1"/>
      </rPr>
      <t>Δ</t>
    </r>
    <r>
      <rPr>
        <i/>
        <sz val="10"/>
        <rFont val="Cambria"/>
        <family val="1"/>
      </rPr>
      <t>P</t>
    </r>
    <r>
      <rPr>
        <vertAlign val="subscript"/>
        <sz val="10"/>
        <rFont val="Cambria"/>
        <family val="1"/>
      </rPr>
      <t>L</t>
    </r>
    <r>
      <rPr>
        <sz val="10"/>
        <rFont val="Cambria"/>
        <family val="1"/>
      </rPr>
      <t xml:space="preserve">: </t>
    </r>
    <r>
      <rPr>
        <sz val="10"/>
        <rFont val="ＭＳ Ｐゴシック"/>
        <family val="3"/>
        <charset val="128"/>
      </rPr>
      <t>油温を180℃に換算するための補正[kW]</t>
    </r>
    <phoneticPr fontId="3"/>
  </si>
  <si>
    <r>
      <t>　　</t>
    </r>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</si>
  <si>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1"/>
        <rFont val="Cambria"/>
        <family val="1"/>
      </rPr>
      <t>η</t>
    </r>
    <r>
      <rPr>
        <vertAlign val="subscript"/>
        <sz val="11"/>
        <rFont val="Cambria"/>
        <family val="1"/>
      </rPr>
      <t>o</t>
    </r>
    <r>
      <rPr>
        <sz val="11"/>
        <rFont val="Cambria"/>
        <family val="1"/>
      </rPr>
      <t xml:space="preserve">: </t>
    </r>
    <r>
      <rPr>
        <sz val="11"/>
        <rFont val="ＭＳ ゴシック"/>
        <family val="3"/>
        <charset val="128"/>
      </rPr>
      <t>定常負荷時熱効率[%]</t>
    </r>
    <phoneticPr fontId="3"/>
  </si>
  <si>
    <r>
      <rPr>
        <i/>
        <sz val="10"/>
        <rFont val="Cambria"/>
        <family val="1"/>
      </rPr>
      <t>M</t>
    </r>
    <r>
      <rPr>
        <vertAlign val="subscript"/>
        <sz val="10"/>
        <rFont val="Cambria"/>
        <family val="1"/>
      </rPr>
      <t>b</t>
    </r>
    <r>
      <rPr>
        <sz val="10"/>
        <rFont val="Cambria"/>
        <family val="1"/>
      </rPr>
      <t xml:space="preserve"> = </t>
    </r>
    <phoneticPr fontId="3"/>
  </si>
  <si>
    <r>
      <rPr>
        <i/>
        <sz val="10"/>
        <rFont val="Cambria"/>
        <family val="1"/>
      </rPr>
      <t>L</t>
    </r>
    <r>
      <rPr>
        <sz val="10"/>
        <rFont val="Cambria"/>
        <family val="1"/>
      </rPr>
      <t xml:space="preserve"> = </t>
    </r>
    <phoneticPr fontId="3"/>
  </si>
  <si>
    <r>
      <t>ガス消費量</t>
    </r>
    <r>
      <rPr>
        <sz val="10"/>
        <rFont val="Cambria"/>
        <family val="1"/>
      </rPr>
      <t xml:space="preserve"> </t>
    </r>
    <r>
      <rPr>
        <i/>
        <sz val="10"/>
        <rFont val="Cambria"/>
        <family val="1"/>
      </rPr>
      <t>P</t>
    </r>
    <r>
      <rPr>
        <vertAlign val="subscript"/>
        <sz val="10"/>
        <rFont val="Cambria"/>
        <family val="1"/>
      </rPr>
      <t>bG</t>
    </r>
    <r>
      <rPr>
        <sz val="10"/>
        <rFont val="Cambria"/>
        <family val="1"/>
      </rPr>
      <t xml:space="preserve"> </t>
    </r>
    <r>
      <rPr>
        <sz val="10"/>
        <rFont val="ＭＳ Ｐゴシック"/>
        <family val="3"/>
        <charset val="128"/>
      </rPr>
      <t>[kWｈ] は、次式にて算出する。</t>
    </r>
    <rPh sb="2" eb="4">
      <t>ショウヒ</t>
    </rPh>
    <rPh sb="4" eb="5">
      <t>リョウ</t>
    </rPh>
    <rPh sb="18" eb="20">
      <t>ジシキ</t>
    </rPh>
    <rPh sb="22" eb="24">
      <t>サンシュツ</t>
    </rPh>
    <phoneticPr fontId="3"/>
  </si>
  <si>
    <r>
      <t>　　　</t>
    </r>
    <r>
      <rPr>
        <i/>
        <sz val="10"/>
        <rFont val="Cambria"/>
        <family val="1"/>
      </rPr>
      <t>M</t>
    </r>
    <r>
      <rPr>
        <vertAlign val="subscript"/>
        <sz val="10"/>
        <rFont val="Cambria"/>
        <family val="1"/>
      </rPr>
      <t>b</t>
    </r>
    <r>
      <rPr>
        <sz val="10"/>
        <rFont val="ＭＳ Ｐゴシック"/>
        <family val="3"/>
        <charset val="128"/>
      </rPr>
      <t xml:space="preserve"> ： 蒸発量[kg]</t>
    </r>
    <phoneticPr fontId="3"/>
  </si>
  <si>
    <r>
      <rPr>
        <i/>
        <sz val="10"/>
        <rFont val="ＭＳ Ｐゴシック"/>
        <family val="3"/>
        <charset val="128"/>
      </rPr>
      <t>　　　</t>
    </r>
    <r>
      <rPr>
        <i/>
        <sz val="10"/>
        <rFont val="Cambria"/>
        <family val="1"/>
      </rPr>
      <t>L</t>
    </r>
    <r>
      <rPr>
        <sz val="10"/>
        <rFont val="Cambria"/>
        <family val="1"/>
      </rPr>
      <t xml:space="preserve"> </t>
    </r>
    <r>
      <rPr>
        <sz val="10"/>
        <rFont val="ＭＳ Ｐゴシック"/>
        <family val="3"/>
        <charset val="128"/>
      </rPr>
      <t>： 蒸発潜熱 2260kJ/kg</t>
    </r>
    <phoneticPr fontId="3"/>
  </si>
  <si>
    <r>
      <rPr>
        <i/>
        <sz val="10"/>
        <rFont val="Cambria"/>
        <family val="1"/>
      </rPr>
      <t>η</t>
    </r>
    <r>
      <rPr>
        <vertAlign val="subscript"/>
        <sz val="10"/>
        <rFont val="Cambria"/>
        <family val="1"/>
      </rPr>
      <t>b</t>
    </r>
    <r>
      <rPr>
        <sz val="10"/>
        <rFont val="Cambria"/>
        <family val="1"/>
      </rPr>
      <t xml:space="preserve"> =  </t>
    </r>
    <phoneticPr fontId="3"/>
  </si>
  <si>
    <r>
      <rPr>
        <i/>
        <sz val="14"/>
        <rFont val="Cambria"/>
        <family val="1"/>
      </rPr>
      <t>η</t>
    </r>
    <r>
      <rPr>
        <vertAlign val="subscript"/>
        <sz val="14"/>
        <rFont val="Cambria"/>
        <family val="1"/>
      </rPr>
      <t xml:space="preserve">b </t>
    </r>
    <r>
      <rPr>
        <sz val="10"/>
        <rFont val="ＭＳ Ｐゴシック"/>
        <family val="3"/>
        <charset val="128"/>
      </rPr>
      <t>平均値　</t>
    </r>
    <r>
      <rPr>
        <sz val="10"/>
        <rFont val="Century"/>
        <family val="1"/>
      </rPr>
      <t>=</t>
    </r>
    <rPh sb="3" eb="6">
      <t>ヘイキンチ</t>
    </rPh>
    <phoneticPr fontId="3"/>
  </si>
  <si>
    <r>
      <rPr>
        <i/>
        <sz val="10"/>
        <rFont val="Cambria"/>
        <family val="1"/>
      </rPr>
      <t>η</t>
    </r>
    <r>
      <rPr>
        <vertAlign val="subscript"/>
        <sz val="10"/>
        <rFont val="Cambria"/>
        <family val="1"/>
      </rPr>
      <t>b</t>
    </r>
    <r>
      <rPr>
        <sz val="10"/>
        <rFont val="Cambria"/>
        <family val="1"/>
      </rPr>
      <t xml:space="preserve"> </t>
    </r>
    <r>
      <rPr>
        <sz val="10"/>
        <rFont val="ＭＳ Ｐゴシック"/>
        <family val="3"/>
        <charset val="128"/>
      </rPr>
      <t>： 沸騰時熱効率[%]</t>
    </r>
    <phoneticPr fontId="3"/>
  </si>
  <si>
    <t>測定写真</t>
    <rPh sb="0" eb="2">
      <t>ソクテイ</t>
    </rPh>
    <rPh sb="2" eb="4">
      <t>シャシン</t>
    </rPh>
    <phoneticPr fontId="3"/>
  </si>
  <si>
    <r>
      <t>T</t>
    </r>
    <r>
      <rPr>
        <vertAlign val="subscript"/>
        <sz val="10"/>
        <rFont val="Cambria"/>
        <family val="1"/>
      </rPr>
      <t>g</t>
    </r>
    <r>
      <rPr>
        <sz val="10"/>
        <rFont val="Cambria"/>
        <family val="1"/>
      </rPr>
      <t xml:space="preserve"> = </t>
    </r>
    <phoneticPr fontId="3"/>
  </si>
  <si>
    <r>
      <t>T</t>
    </r>
    <r>
      <rPr>
        <vertAlign val="subscript"/>
        <sz val="10"/>
        <rFont val="Cambria"/>
        <family val="1"/>
      </rPr>
      <t xml:space="preserve">s </t>
    </r>
    <r>
      <rPr>
        <sz val="10"/>
        <rFont val="Cambria"/>
        <family val="1"/>
      </rPr>
      <t>=</t>
    </r>
    <phoneticPr fontId="3"/>
  </si>
  <si>
    <r>
      <rPr>
        <i/>
        <sz val="12"/>
        <rFont val="Cambria"/>
        <family val="1"/>
      </rPr>
      <t>P</t>
    </r>
    <r>
      <rPr>
        <vertAlign val="subscript"/>
        <sz val="12"/>
        <rFont val="Cambria"/>
        <family val="1"/>
      </rPr>
      <t>sE</t>
    </r>
    <r>
      <rPr>
        <sz val="10"/>
        <rFont val="Cambria"/>
        <family val="1"/>
      </rPr>
      <t xml:space="preserve"> =</t>
    </r>
    <phoneticPr fontId="3"/>
  </si>
  <si>
    <r>
      <rPr>
        <i/>
        <sz val="10"/>
        <rFont val="Cambria"/>
        <family val="1"/>
      </rPr>
      <t>T</t>
    </r>
    <r>
      <rPr>
        <vertAlign val="subscript"/>
        <sz val="10"/>
        <rFont val="Cambria"/>
        <family val="1"/>
      </rPr>
      <t xml:space="preserve">g </t>
    </r>
    <r>
      <rPr>
        <sz val="10"/>
        <rFont val="ＭＳ Ｐゴシック"/>
        <family val="3"/>
        <charset val="128"/>
      </rPr>
      <t>：油温が1</t>
    </r>
    <r>
      <rPr>
        <sz val="10"/>
        <rFont val="ＭＳ Ｐゴシック"/>
        <family val="3"/>
        <charset val="128"/>
      </rPr>
      <t>80</t>
    </r>
    <r>
      <rPr>
        <sz val="10"/>
        <rFont val="ＭＳ Ｐゴシック"/>
        <family val="3"/>
        <charset val="128"/>
      </rPr>
      <t xml:space="preserve"> ℃に達した時間[min]</t>
    </r>
    <phoneticPr fontId="3"/>
  </si>
  <si>
    <r>
      <rPr>
        <i/>
        <sz val="10"/>
        <rFont val="Cambria"/>
        <family val="1"/>
      </rPr>
      <t>θ</t>
    </r>
    <r>
      <rPr>
        <vertAlign val="subscript"/>
        <sz val="10"/>
        <rFont val="Cambria"/>
        <family val="1"/>
      </rPr>
      <t xml:space="preserve">s </t>
    </r>
    <r>
      <rPr>
        <sz val="10"/>
        <rFont val="ＭＳ Ｐゴシック"/>
        <family val="3"/>
        <charset val="128"/>
      </rPr>
      <t>：加熱に用いる油の初温[℃]</t>
    </r>
    <phoneticPr fontId="3"/>
  </si>
  <si>
    <r>
      <rPr>
        <i/>
        <sz val="10"/>
        <rFont val="Cambria"/>
        <family val="1"/>
      </rPr>
      <t>T</t>
    </r>
    <r>
      <rPr>
        <vertAlign val="subscript"/>
        <sz val="10"/>
        <rFont val="Cambria"/>
        <family val="1"/>
      </rPr>
      <t>s</t>
    </r>
    <r>
      <rPr>
        <sz val="10"/>
        <rFont val="ＭＳ Ｐゴシック"/>
        <family val="3"/>
        <charset val="128"/>
      </rPr>
      <t xml:space="preserve"> ：立上り性能[min]</t>
    </r>
    <phoneticPr fontId="3"/>
  </si>
  <si>
    <r>
      <rPr>
        <i/>
        <sz val="10"/>
        <rFont val="Cambria"/>
        <family val="1"/>
      </rPr>
      <t>P</t>
    </r>
    <r>
      <rPr>
        <vertAlign val="subscript"/>
        <sz val="10"/>
        <rFont val="Cambria"/>
        <family val="1"/>
      </rPr>
      <t>sE</t>
    </r>
    <r>
      <rPr>
        <sz val="10"/>
        <rFont val="ＭＳ Ｐゴシック"/>
        <family val="3"/>
        <charset val="128"/>
      </rPr>
      <t xml:space="preserve"> ：消費電力量[kWh/回]</t>
    </r>
    <rPh sb="7" eb="9">
      <t>デンリョク</t>
    </rPh>
    <phoneticPr fontId="3"/>
  </si>
  <si>
    <r>
      <t>θ</t>
    </r>
    <r>
      <rPr>
        <vertAlign val="subscript"/>
        <sz val="10"/>
        <rFont val="Cambria"/>
        <family val="1"/>
      </rPr>
      <t xml:space="preserve">s </t>
    </r>
    <r>
      <rPr>
        <sz val="10"/>
        <rFont val="Cambria"/>
        <family val="1"/>
      </rPr>
      <t>=</t>
    </r>
    <phoneticPr fontId="3"/>
  </si>
  <si>
    <r>
      <rPr>
        <i/>
        <sz val="14"/>
        <rFont val="Cambria"/>
        <family val="1"/>
      </rPr>
      <t>T</t>
    </r>
    <r>
      <rPr>
        <vertAlign val="subscript"/>
        <sz val="14"/>
        <rFont val="Cambria"/>
        <family val="1"/>
      </rPr>
      <t>s</t>
    </r>
    <r>
      <rPr>
        <vertAlign val="subscript"/>
        <sz val="14"/>
        <rFont val="Century"/>
        <family val="1"/>
      </rPr>
      <t xml:space="preserve"> </t>
    </r>
    <r>
      <rPr>
        <sz val="10"/>
        <rFont val="ＭＳ Ｐゴシック"/>
        <family val="3"/>
        <charset val="128"/>
      </rPr>
      <t>平均値</t>
    </r>
    <r>
      <rPr>
        <sz val="10"/>
        <rFont val="ＭＳ Ｐゴシック"/>
        <family val="3"/>
        <charset val="128"/>
      </rPr>
      <t xml:space="preserve"> =</t>
    </r>
    <rPh sb="3" eb="5">
      <t>ヘイキン</t>
    </rPh>
    <rPh sb="5" eb="6">
      <t>チ</t>
    </rPh>
    <phoneticPr fontId="3"/>
  </si>
  <si>
    <r>
      <t>V</t>
    </r>
    <r>
      <rPr>
        <vertAlign val="subscript"/>
        <sz val="10"/>
        <rFont val="Cambria"/>
        <family val="1"/>
      </rPr>
      <t>m</t>
    </r>
    <r>
      <rPr>
        <sz val="10"/>
        <rFont val="ＭＳ Ｐ明朝"/>
        <family val="1"/>
        <charset val="128"/>
      </rPr>
      <t>　＝</t>
    </r>
    <phoneticPr fontId="3"/>
  </si>
  <si>
    <r>
      <t>T</t>
    </r>
    <r>
      <rPr>
        <vertAlign val="subscript"/>
        <sz val="10"/>
        <rFont val="Cambria"/>
        <family val="1"/>
      </rPr>
      <t>c</t>
    </r>
    <r>
      <rPr>
        <sz val="10"/>
        <rFont val="ＭＳ Ｐ明朝"/>
        <family val="1"/>
        <charset val="128"/>
      </rPr>
      <t>　＝</t>
    </r>
    <phoneticPr fontId="3"/>
  </si>
  <si>
    <r>
      <rPr>
        <i/>
        <sz val="10"/>
        <rFont val="Cambria"/>
        <family val="1"/>
      </rPr>
      <t>V</t>
    </r>
    <r>
      <rPr>
        <vertAlign val="subscript"/>
        <sz val="10"/>
        <rFont val="Cambria"/>
        <family val="1"/>
      </rPr>
      <t>m</t>
    </r>
    <r>
      <rPr>
        <sz val="10"/>
        <rFont val="ＭＳ Ｐゴシック"/>
        <family val="3"/>
        <charset val="128"/>
      </rPr>
      <t xml:space="preserve"> ：冷凍コロッケの最大調理量[個/回]</t>
    </r>
    <rPh sb="17" eb="18">
      <t>コ</t>
    </rPh>
    <phoneticPr fontId="3"/>
  </si>
  <si>
    <r>
      <rPr>
        <i/>
        <sz val="10"/>
        <rFont val="Cambria"/>
        <family val="1"/>
      </rPr>
      <t>T</t>
    </r>
    <r>
      <rPr>
        <vertAlign val="subscript"/>
        <sz val="10"/>
        <rFont val="Cambria"/>
        <family val="1"/>
      </rPr>
      <t>c</t>
    </r>
    <r>
      <rPr>
        <sz val="10"/>
        <rFont val="ＭＳ Ｐゴシック"/>
        <family val="3"/>
        <charset val="128"/>
      </rPr>
      <t xml:space="preserve"> ：冷凍コロッケの調理に要した時間[min/回]</t>
    </r>
    <phoneticPr fontId="3"/>
  </si>
  <si>
    <r>
      <rPr>
        <i/>
        <sz val="10"/>
        <rFont val="Cambria"/>
        <family val="1"/>
      </rPr>
      <t>V</t>
    </r>
    <r>
      <rPr>
        <vertAlign val="subscript"/>
        <sz val="10"/>
        <rFont val="Cambria"/>
        <family val="1"/>
      </rPr>
      <t>c</t>
    </r>
    <r>
      <rPr>
        <sz val="10"/>
        <rFont val="Cambria"/>
        <family val="1"/>
      </rPr>
      <t xml:space="preserve"> </t>
    </r>
    <r>
      <rPr>
        <sz val="10"/>
        <rFont val="ＭＳ Ｐゴシック"/>
        <family val="3"/>
        <charset val="128"/>
      </rPr>
      <t>：冷凍コロッケの連続調理能力[個/h]</t>
    </r>
    <rPh sb="11" eb="13">
      <t>レンゾク</t>
    </rPh>
    <rPh sb="18" eb="19">
      <t>コ</t>
    </rPh>
    <phoneticPr fontId="3"/>
  </si>
  <si>
    <r>
      <rPr>
        <i/>
        <sz val="10"/>
        <rFont val="Cambria"/>
        <family val="1"/>
      </rPr>
      <t>U</t>
    </r>
    <r>
      <rPr>
        <vertAlign val="subscript"/>
        <sz val="10"/>
        <rFont val="Cambria"/>
        <family val="1"/>
      </rPr>
      <t>G</t>
    </r>
    <r>
      <rPr>
        <sz val="10"/>
        <rFont val="ＭＳ Ｐゴシック"/>
        <family val="3"/>
        <charset val="128"/>
      </rPr>
      <t/>
    </r>
    <phoneticPr fontId="3"/>
  </si>
  <si>
    <r>
      <t>： 実測ガス流量[m</t>
    </r>
    <r>
      <rPr>
        <vertAlign val="superscript"/>
        <sz val="10"/>
        <rFont val="ＭＳ Ｐゴシック"/>
        <family val="3"/>
        <charset val="128"/>
      </rPr>
      <t>3</t>
    </r>
    <r>
      <rPr>
        <sz val="10"/>
        <rFont val="ＭＳ Ｐゴシック"/>
        <family val="3"/>
        <charset val="128"/>
      </rPr>
      <t>] ※</t>
    </r>
    <phoneticPr fontId="3"/>
  </si>
  <si>
    <r>
      <rPr>
        <i/>
        <sz val="10"/>
        <rFont val="Cambria"/>
        <family val="1"/>
      </rPr>
      <t>J</t>
    </r>
    <r>
      <rPr>
        <vertAlign val="subscript"/>
        <sz val="10"/>
        <rFont val="Cambria"/>
        <family val="1"/>
      </rPr>
      <t>G</t>
    </r>
    <r>
      <rPr>
        <sz val="10"/>
        <rFont val="ＭＳ Ｐゴシック"/>
        <family val="3"/>
        <charset val="128"/>
      </rPr>
      <t/>
    </r>
    <phoneticPr fontId="3"/>
  </si>
  <si>
    <r>
      <t>： 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</si>
  <si>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θ</t>
    </r>
    <r>
      <rPr>
        <vertAlign val="subscript"/>
        <sz val="10"/>
        <rFont val="Cambria"/>
        <family val="1"/>
      </rPr>
      <t>G</t>
    </r>
    <r>
      <rPr>
        <sz val="10"/>
        <rFont val="ＭＳ Ｐゴシック"/>
        <family val="3"/>
        <charset val="128"/>
      </rPr>
      <t/>
    </r>
    <phoneticPr fontId="3"/>
  </si>
  <si>
    <t>： 測定時のガスメータ内のガス温度[℃]</t>
  </si>
  <si>
    <r>
      <t>Π</t>
    </r>
    <r>
      <rPr>
        <vertAlign val="subscript"/>
        <sz val="10"/>
        <rFont val="Cambria"/>
        <family val="1"/>
      </rPr>
      <t>r</t>
    </r>
    <phoneticPr fontId="3"/>
  </si>
  <si>
    <t>： 測定時の大気圧[kPa]</t>
  </si>
  <si>
    <r>
      <rPr>
        <i/>
        <sz val="10"/>
        <rFont val="Cambria"/>
        <family val="1"/>
      </rPr>
      <t>Π</t>
    </r>
    <r>
      <rPr>
        <vertAlign val="subscript"/>
        <sz val="10"/>
        <rFont val="Cambria"/>
        <family val="1"/>
      </rPr>
      <t>G</t>
    </r>
    <r>
      <rPr>
        <sz val="10"/>
        <rFont val="Cambria"/>
        <family val="1"/>
      </rPr>
      <t xml:space="preserve"> </t>
    </r>
    <phoneticPr fontId="3"/>
  </si>
  <si>
    <t>： 測定時のガスメータ内のガス圧力[kPa]</t>
  </si>
  <si>
    <r>
      <rPr>
        <i/>
        <sz val="10"/>
        <rFont val="Cambria"/>
        <family val="1"/>
      </rPr>
      <t>Π</t>
    </r>
    <r>
      <rPr>
        <vertAlign val="subscript"/>
        <sz val="10"/>
        <rFont val="Cambria"/>
        <family val="1"/>
      </rPr>
      <t>s</t>
    </r>
    <r>
      <rPr>
        <sz val="10"/>
        <rFont val="ＭＳ Ｐゴシック"/>
        <family val="3"/>
        <charset val="128"/>
      </rPr>
      <t/>
    </r>
    <phoneticPr fontId="3"/>
  </si>
  <si>
    <r>
      <rPr>
        <i/>
        <sz val="10"/>
        <rFont val="Cambria"/>
        <family val="1"/>
      </rPr>
      <t>U</t>
    </r>
    <r>
      <rPr>
        <vertAlign val="subscript"/>
        <sz val="10"/>
        <rFont val="Cambria"/>
        <family val="1"/>
      </rPr>
      <t xml:space="preserve">G </t>
    </r>
    <r>
      <rPr>
        <sz val="10"/>
        <rFont val="Cambria"/>
        <family val="1"/>
      </rPr>
      <t>=</t>
    </r>
    <phoneticPr fontId="3"/>
  </si>
  <si>
    <r>
      <rPr>
        <i/>
        <sz val="10"/>
        <rFont val="Cambria"/>
        <family val="1"/>
      </rPr>
      <t>J</t>
    </r>
    <r>
      <rPr>
        <vertAlign val="subscript"/>
        <sz val="10"/>
        <rFont val="Cambria"/>
        <family val="1"/>
      </rPr>
      <t xml:space="preserve">G </t>
    </r>
    <r>
      <rPr>
        <sz val="10"/>
        <rFont val="Cambria"/>
        <family val="1"/>
      </rPr>
      <t>=</t>
    </r>
    <phoneticPr fontId="3"/>
  </si>
  <si>
    <r>
      <rPr>
        <i/>
        <sz val="10"/>
        <rFont val="Cambria"/>
        <family val="1"/>
      </rPr>
      <t>θ</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</si>
  <si>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r </t>
    </r>
    <r>
      <rPr>
        <sz val="10"/>
        <rFont val="Cambria"/>
        <family val="1"/>
      </rPr>
      <t>=</t>
    </r>
    <phoneticPr fontId="3"/>
  </si>
  <si>
    <r>
      <rPr>
        <i/>
        <sz val="10"/>
        <rFont val="Cambria"/>
        <family val="1"/>
      </rPr>
      <t>Π</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</si>
  <si>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s </t>
    </r>
    <r>
      <rPr>
        <sz val="10"/>
        <rFont val="Cambria"/>
        <family val="1"/>
      </rPr>
      <t>=</t>
    </r>
    <phoneticPr fontId="3"/>
  </si>
  <si>
    <r>
      <t>： 温度</t>
    </r>
    <r>
      <rPr>
        <i/>
        <sz val="10"/>
        <rFont val="Cambria"/>
        <family val="1"/>
      </rPr>
      <t>θ</t>
    </r>
    <r>
      <rPr>
        <vertAlign val="subscript"/>
        <sz val="10"/>
        <rFont val="Cambria"/>
        <family val="1"/>
      </rPr>
      <t>G</t>
    </r>
    <r>
      <rPr>
        <sz val="10"/>
        <rFont val="Century"/>
        <family val="1"/>
      </rPr>
      <t xml:space="preserve"> </t>
    </r>
    <r>
      <rPr>
        <sz val="10"/>
        <rFont val="ＭＳ Ｐゴシック"/>
        <family val="3"/>
        <charset val="128"/>
      </rPr>
      <t>℃における飽和水蒸気圧[kPa]</t>
    </r>
    <phoneticPr fontId="3"/>
  </si>
  <si>
    <r>
      <t>（m</t>
    </r>
    <r>
      <rPr>
        <vertAlign val="superscript"/>
        <sz val="9"/>
        <rFont val="ＭＳ Ｐゴシック"/>
        <family val="3"/>
        <charset val="128"/>
      </rPr>
      <t>3</t>
    </r>
    <r>
      <rPr>
        <sz val="9"/>
        <rFont val="ＭＳ Ｐゴシック"/>
        <family val="3"/>
        <charset val="128"/>
      </rPr>
      <t>）</t>
    </r>
    <phoneticPr fontId="3"/>
  </si>
  <si>
    <t>2回目の食材の投入開始から、</t>
  </si>
  <si>
    <t xml:space="preserve">5 回目の食材の投入開始直前までの消費電力量 = </t>
    <rPh sb="17" eb="19">
      <t>ショウヒ</t>
    </rPh>
    <rPh sb="19" eb="21">
      <t>デンリョク</t>
    </rPh>
    <rPh sb="21" eb="22">
      <t>リョウ</t>
    </rPh>
    <phoneticPr fontId="3"/>
  </si>
  <si>
    <t>： 消費電力量(冷凍コロッケ)[kWh/回]</t>
    <phoneticPr fontId="3"/>
  </si>
  <si>
    <r>
      <rPr>
        <i/>
        <sz val="12"/>
        <rFont val="Cambria"/>
        <family val="1"/>
      </rPr>
      <t>P</t>
    </r>
    <r>
      <rPr>
        <vertAlign val="subscript"/>
        <sz val="12"/>
        <rFont val="Cambria"/>
        <family val="1"/>
      </rPr>
      <t>cE</t>
    </r>
    <r>
      <rPr>
        <vertAlign val="subscript"/>
        <sz val="10"/>
        <rFont val="Cambria"/>
        <family val="1"/>
      </rPr>
      <t xml:space="preserve"> </t>
    </r>
    <r>
      <rPr>
        <sz val="10"/>
        <rFont val="ＭＳ Ｐゴシック"/>
        <family val="3"/>
        <charset val="128"/>
      </rPr>
      <t>＝</t>
    </r>
    <phoneticPr fontId="3"/>
  </si>
  <si>
    <r>
      <rPr>
        <vertAlign val="subscript"/>
        <sz val="10"/>
        <rFont val="Century"/>
        <family val="1"/>
      </rPr>
      <t xml:space="preserve"> </t>
    </r>
    <r>
      <rPr>
        <sz val="10"/>
        <rFont val="ＭＳ Ｐゴシック"/>
        <family val="3"/>
        <charset val="128"/>
      </rPr>
      <t>：ガス消費量</t>
    </r>
    <r>
      <rPr>
        <sz val="10"/>
        <rFont val="Century"/>
        <family val="1"/>
      </rPr>
      <t>(</t>
    </r>
    <r>
      <rPr>
        <sz val="10"/>
        <rFont val="ＭＳ Ｐゴシック"/>
        <family val="3"/>
        <charset val="128"/>
      </rPr>
      <t>冷凍コロッケ</t>
    </r>
    <r>
      <rPr>
        <sz val="10"/>
        <rFont val="Century"/>
        <family val="1"/>
      </rPr>
      <t>)</t>
    </r>
    <r>
      <rPr>
        <sz val="10"/>
        <rFont val="ＭＳ Ｐゴシック"/>
        <family val="3"/>
        <charset val="128"/>
      </rPr>
      <t>[kWh/回]</t>
    </r>
    <r>
      <rPr>
        <sz val="11"/>
        <rFont val="ＭＳ Ｐゴシック"/>
        <family val="3"/>
        <charset val="128"/>
      </rPr>
      <t/>
    </r>
    <rPh sb="8" eb="10">
      <t>レイトウ</t>
    </rPh>
    <rPh sb="20" eb="21">
      <t>カイ</t>
    </rPh>
    <phoneticPr fontId="3"/>
  </si>
  <si>
    <t>【ガス】</t>
    <phoneticPr fontId="3"/>
  </si>
  <si>
    <t>（℃）</t>
    <phoneticPr fontId="3"/>
  </si>
  <si>
    <t>（kPa）</t>
    <phoneticPr fontId="3"/>
  </si>
  <si>
    <r>
      <t>（m</t>
    </r>
    <r>
      <rPr>
        <vertAlign val="superscript"/>
        <sz val="9"/>
        <rFont val="ＭＳ Ｐゴシック"/>
        <family val="3"/>
        <charset val="128"/>
      </rPr>
      <t>3</t>
    </r>
    <r>
      <rPr>
        <sz val="9"/>
        <rFont val="ＭＳ Ｐゴシック"/>
        <family val="3"/>
        <charset val="128"/>
      </rPr>
      <t>）</t>
    </r>
    <phoneticPr fontId="3"/>
  </si>
  <si>
    <r>
      <t>（kJ/m</t>
    </r>
    <r>
      <rPr>
        <vertAlign val="superscript"/>
        <sz val="9"/>
        <rFont val="ＭＳ Ｐゴシック"/>
        <family val="3"/>
        <charset val="128"/>
      </rPr>
      <t>3</t>
    </r>
    <r>
      <rPr>
        <sz val="9"/>
        <rFont val="ＭＳ Ｐゴシック"/>
        <family val="3"/>
        <charset val="128"/>
      </rPr>
      <t>N)</t>
    </r>
    <phoneticPr fontId="3"/>
  </si>
  <si>
    <r>
      <rPr>
        <i/>
        <sz val="10"/>
        <rFont val="Cambria"/>
        <family val="1"/>
      </rPr>
      <t>P</t>
    </r>
    <r>
      <rPr>
        <vertAlign val="subscript"/>
        <sz val="10"/>
        <rFont val="Cambria"/>
        <family val="1"/>
      </rPr>
      <t xml:space="preserve">sG </t>
    </r>
    <r>
      <rPr>
        <sz val="10"/>
        <rFont val="ＭＳ Ｐゴシック"/>
        <family val="3"/>
        <charset val="128"/>
      </rPr>
      <t>：</t>
    </r>
    <r>
      <rPr>
        <sz val="11"/>
        <rFont val="ＭＳ Ｐゴシック"/>
        <family val="3"/>
        <charset val="128"/>
      </rPr>
      <t/>
    </r>
    <phoneticPr fontId="3"/>
  </si>
  <si>
    <t>ガス消費量[kWh/回]</t>
    <phoneticPr fontId="3"/>
  </si>
  <si>
    <r>
      <t>（ｋJ/m</t>
    </r>
    <r>
      <rPr>
        <vertAlign val="superscript"/>
        <sz val="9"/>
        <rFont val="ＭＳ Ｐゴシック"/>
        <family val="3"/>
        <charset val="128"/>
      </rPr>
      <t>3</t>
    </r>
    <r>
      <rPr>
        <sz val="9"/>
        <rFont val="ＭＳ Ｐゴシック"/>
        <family val="3"/>
        <charset val="128"/>
      </rPr>
      <t>N)</t>
    </r>
    <phoneticPr fontId="3"/>
  </si>
  <si>
    <t>（℃）</t>
    <phoneticPr fontId="3"/>
  </si>
  <si>
    <t>（kPa）</t>
    <phoneticPr fontId="3"/>
  </si>
  <si>
    <t>（小数点以下2位）</t>
    <phoneticPr fontId="3"/>
  </si>
  <si>
    <t>（小数点以下3位）</t>
  </si>
  <si>
    <t>（小数点以下3位）</t>
    <phoneticPr fontId="3"/>
  </si>
  <si>
    <t>（小数点以下1位）</t>
    <phoneticPr fontId="3"/>
  </si>
  <si>
    <r>
      <t>　油槽内の油を室温になじませた後、加熱に用いる油の初温</t>
    </r>
    <r>
      <rPr>
        <i/>
        <sz val="10"/>
        <rFont val="Cambria"/>
        <family val="1"/>
      </rPr>
      <t>θ</t>
    </r>
    <r>
      <rPr>
        <vertAlign val="subscript"/>
        <sz val="10"/>
        <rFont val="Cambria"/>
        <family val="1"/>
      </rPr>
      <t xml:space="preserve">s </t>
    </r>
    <r>
      <rPr>
        <sz val="10"/>
        <rFont val="ＭＳ Ｐゴシック"/>
        <family val="3"/>
        <charset val="128"/>
      </rPr>
      <t>[℃] を測定する。最大入力で加熱を始め、油温が180 ℃に達した時間</t>
    </r>
    <r>
      <rPr>
        <i/>
        <sz val="10"/>
        <rFont val="Cambria"/>
        <family val="1"/>
      </rPr>
      <t>T</t>
    </r>
    <r>
      <rPr>
        <vertAlign val="subscript"/>
        <sz val="10"/>
        <rFont val="Cambria"/>
        <family val="1"/>
      </rPr>
      <t xml:space="preserve">g </t>
    </r>
    <r>
      <rPr>
        <sz val="10"/>
        <rFont val="ＭＳ Ｐゴシック"/>
        <family val="3"/>
        <charset val="128"/>
      </rPr>
      <t>[min]および消費エネルギー量</t>
    </r>
    <r>
      <rPr>
        <i/>
        <sz val="10"/>
        <rFont val="Cambria"/>
        <family val="1"/>
      </rPr>
      <t>P</t>
    </r>
    <r>
      <rPr>
        <vertAlign val="subscript"/>
        <sz val="10"/>
        <rFont val="Cambria"/>
        <family val="1"/>
      </rPr>
      <t>s</t>
    </r>
    <r>
      <rPr>
        <vertAlign val="subscript"/>
        <sz val="10"/>
        <rFont val="Century"/>
        <family val="1"/>
      </rPr>
      <t xml:space="preserve"> </t>
    </r>
    <r>
      <rPr>
        <sz val="10"/>
        <rFont val="ＭＳ Ｐゴシック"/>
        <family val="3"/>
        <charset val="128"/>
      </rPr>
      <t>[kWh/回] を測定する。
　立上り性能</t>
    </r>
    <r>
      <rPr>
        <i/>
        <sz val="10"/>
        <rFont val="Cambria"/>
        <family val="1"/>
      </rPr>
      <t>T</t>
    </r>
    <r>
      <rPr>
        <vertAlign val="subscript"/>
        <sz val="10"/>
        <rFont val="Cambria"/>
        <family val="1"/>
      </rPr>
      <t>s</t>
    </r>
    <r>
      <rPr>
        <sz val="10"/>
        <rFont val="ＭＳ Ｐゴシック"/>
        <family val="3"/>
        <charset val="128"/>
      </rPr>
      <t xml:space="preserve"> [min] は、次式で計算する。
　待機状態は、油温が180 ℃近辺で維持されている状態とする。省エネ待機状態は、油温が160 ℃近辺で維持されている状態とする。</t>
    </r>
    <rPh sb="92" eb="93">
      <t>カイ</t>
    </rPh>
    <phoneticPr fontId="3"/>
  </si>
  <si>
    <r>
      <rPr>
        <i/>
        <sz val="12"/>
        <rFont val="Cambria"/>
        <family val="1"/>
      </rPr>
      <t>P</t>
    </r>
    <r>
      <rPr>
        <vertAlign val="subscript"/>
        <sz val="12"/>
        <rFont val="Cambria"/>
        <family val="1"/>
      </rPr>
      <t>sG</t>
    </r>
    <r>
      <rPr>
        <sz val="10"/>
        <rFont val="Cambria"/>
        <family val="1"/>
      </rPr>
      <t xml:space="preserve"> = </t>
    </r>
    <phoneticPr fontId="3"/>
  </si>
  <si>
    <r>
      <t>ガス消費量</t>
    </r>
    <r>
      <rPr>
        <sz val="10"/>
        <rFont val="ＭＳ Ｐゴシック"/>
        <family val="3"/>
        <charset val="128"/>
      </rPr>
      <t xml:space="preserve"> </t>
    </r>
    <r>
      <rPr>
        <i/>
        <sz val="10"/>
        <rFont val="Cambria"/>
        <family val="1"/>
      </rPr>
      <t>P</t>
    </r>
    <r>
      <rPr>
        <vertAlign val="subscript"/>
        <sz val="10"/>
        <rFont val="Cambria"/>
        <family val="1"/>
      </rPr>
      <t>sG</t>
    </r>
    <r>
      <rPr>
        <sz val="10"/>
        <rFont val="Cambria"/>
        <family val="1"/>
      </rPr>
      <t xml:space="preserve"> </t>
    </r>
    <r>
      <rPr>
        <sz val="10"/>
        <rFont val="ＭＳ Ｐゴシック"/>
        <family val="3"/>
        <charset val="128"/>
      </rPr>
      <t>[kWｈ] は、次式にて算出する。</t>
    </r>
    <rPh sb="2" eb="4">
      <t>ショウヒ</t>
    </rPh>
    <rPh sb="4" eb="5">
      <t>リョウ</t>
    </rPh>
    <rPh sb="18" eb="20">
      <t>ジシキ</t>
    </rPh>
    <rPh sb="22" eb="24">
      <t>サンシュツ</t>
    </rPh>
    <phoneticPr fontId="3"/>
  </si>
  <si>
    <r>
      <rPr>
        <i/>
        <sz val="10"/>
        <rFont val="Cambria"/>
        <family val="1"/>
      </rPr>
      <t>U</t>
    </r>
    <r>
      <rPr>
        <vertAlign val="subscript"/>
        <sz val="10"/>
        <rFont val="Cambria"/>
        <family val="1"/>
      </rPr>
      <t xml:space="preserve">G </t>
    </r>
    <r>
      <rPr>
        <sz val="10"/>
        <rFont val="Cambria"/>
        <family val="1"/>
      </rPr>
      <t>=</t>
    </r>
    <phoneticPr fontId="3"/>
  </si>
  <si>
    <r>
      <rPr>
        <i/>
        <sz val="10"/>
        <rFont val="Cambria"/>
        <family val="1"/>
      </rPr>
      <t>J</t>
    </r>
    <r>
      <rPr>
        <vertAlign val="subscript"/>
        <sz val="10"/>
        <rFont val="Cambria"/>
        <family val="1"/>
      </rPr>
      <t xml:space="preserve">G </t>
    </r>
    <r>
      <rPr>
        <sz val="10"/>
        <rFont val="Cambria"/>
        <family val="1"/>
      </rPr>
      <t>=</t>
    </r>
    <phoneticPr fontId="3"/>
  </si>
  <si>
    <r>
      <rPr>
        <i/>
        <sz val="10"/>
        <rFont val="Cambria"/>
        <family val="1"/>
      </rPr>
      <t>U</t>
    </r>
    <r>
      <rPr>
        <vertAlign val="subscript"/>
        <sz val="10"/>
        <rFont val="Cambria"/>
        <family val="1"/>
      </rPr>
      <t>G</t>
    </r>
    <r>
      <rPr>
        <sz val="10"/>
        <rFont val="ＭＳ Ｐゴシック"/>
        <family val="3"/>
        <charset val="128"/>
      </rPr>
      <t/>
    </r>
    <phoneticPr fontId="3"/>
  </si>
  <si>
    <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</si>
  <si>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J</t>
    </r>
    <r>
      <rPr>
        <vertAlign val="subscript"/>
        <sz val="10"/>
        <rFont val="Cambria"/>
        <family val="1"/>
      </rPr>
      <t>G</t>
    </r>
    <r>
      <rPr>
        <sz val="10"/>
        <rFont val="ＭＳ Ｐゴシック"/>
        <family val="3"/>
        <charset val="128"/>
      </rPr>
      <t/>
    </r>
    <phoneticPr fontId="3"/>
  </si>
  <si>
    <r>
      <t>： 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</si>
  <si>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θ</t>
    </r>
    <r>
      <rPr>
        <vertAlign val="subscript"/>
        <sz val="10"/>
        <rFont val="Cambria"/>
        <family val="1"/>
      </rPr>
      <t>G</t>
    </r>
    <r>
      <rPr>
        <sz val="10"/>
        <rFont val="ＭＳ Ｐゴシック"/>
        <family val="3"/>
        <charset val="128"/>
      </rPr>
      <t/>
    </r>
    <phoneticPr fontId="3"/>
  </si>
  <si>
    <r>
      <t>Π</t>
    </r>
    <r>
      <rPr>
        <vertAlign val="subscript"/>
        <sz val="10"/>
        <rFont val="Cambria"/>
        <family val="1"/>
      </rPr>
      <t>r</t>
    </r>
    <phoneticPr fontId="3"/>
  </si>
  <si>
    <r>
      <rPr>
        <i/>
        <sz val="10"/>
        <rFont val="Cambria"/>
        <family val="1"/>
      </rPr>
      <t>Π</t>
    </r>
    <r>
      <rPr>
        <vertAlign val="subscript"/>
        <sz val="10"/>
        <rFont val="Cambria"/>
        <family val="1"/>
      </rPr>
      <t>G</t>
    </r>
    <r>
      <rPr>
        <sz val="10"/>
        <rFont val="Cambria"/>
        <family val="1"/>
      </rPr>
      <t xml:space="preserve"> </t>
    </r>
    <phoneticPr fontId="3"/>
  </si>
  <si>
    <r>
      <rPr>
        <i/>
        <sz val="10"/>
        <rFont val="Cambria"/>
        <family val="1"/>
      </rPr>
      <t>Π</t>
    </r>
    <r>
      <rPr>
        <vertAlign val="subscript"/>
        <sz val="10"/>
        <rFont val="Cambria"/>
        <family val="1"/>
      </rPr>
      <t>s</t>
    </r>
    <r>
      <rPr>
        <sz val="10"/>
        <rFont val="ＭＳ Ｐゴシック"/>
        <family val="3"/>
        <charset val="128"/>
      </rPr>
      <t/>
    </r>
    <phoneticPr fontId="3"/>
  </si>
  <si>
    <r>
      <rPr>
        <i/>
        <sz val="10"/>
        <rFont val="Cambria"/>
        <family val="1"/>
      </rPr>
      <t>P</t>
    </r>
    <r>
      <rPr>
        <vertAlign val="subscript"/>
        <sz val="10"/>
        <rFont val="Cambria"/>
        <family val="1"/>
      </rPr>
      <t>sG</t>
    </r>
    <r>
      <rPr>
        <vertAlign val="subscript"/>
        <sz val="10"/>
        <rFont val="Century"/>
        <family val="1"/>
      </rPr>
      <t xml:space="preserve"> </t>
    </r>
    <r>
      <rPr>
        <sz val="10"/>
        <rFont val="ＭＳ Ｐゴシック"/>
        <family val="3"/>
        <charset val="128"/>
      </rPr>
      <t>: ガス消費量[kWh/回]</t>
    </r>
    <rPh sb="8" eb="10">
      <t>ショウヒ</t>
    </rPh>
    <phoneticPr fontId="3"/>
  </si>
  <si>
    <r>
      <rPr>
        <i/>
        <sz val="10"/>
        <rFont val="Cambria"/>
        <family val="1"/>
      </rPr>
      <t>P</t>
    </r>
    <r>
      <rPr>
        <vertAlign val="subscript"/>
        <sz val="10"/>
        <rFont val="Cambria"/>
        <family val="1"/>
      </rPr>
      <t>sE</t>
    </r>
    <r>
      <rPr>
        <vertAlign val="subscript"/>
        <sz val="10"/>
        <rFont val="Century"/>
        <family val="1"/>
      </rPr>
      <t xml:space="preserve"> </t>
    </r>
    <r>
      <rPr>
        <sz val="10"/>
        <rFont val="ＭＳ Ｐゴシック"/>
        <family val="3"/>
        <charset val="128"/>
      </rPr>
      <t>: 消費電力量[kWh/回]</t>
    </r>
    <rPh sb="6" eb="8">
      <t>ショウヒ</t>
    </rPh>
    <rPh sb="8" eb="10">
      <t>デンリョク</t>
    </rPh>
    <rPh sb="10" eb="11">
      <t>リョウ</t>
    </rPh>
    <phoneticPr fontId="3"/>
  </si>
  <si>
    <r>
      <rPr>
        <i/>
        <sz val="10"/>
        <rFont val="Cambria"/>
        <family val="1"/>
      </rPr>
      <t>θ</t>
    </r>
    <r>
      <rPr>
        <vertAlign val="subscript"/>
        <sz val="10"/>
        <rFont val="Cambria"/>
        <family val="1"/>
      </rPr>
      <t>s</t>
    </r>
    <r>
      <rPr>
        <vertAlign val="subscript"/>
        <sz val="10"/>
        <rFont val="Century"/>
        <family val="1"/>
      </rPr>
      <t xml:space="preserve"> </t>
    </r>
    <r>
      <rPr>
        <sz val="10"/>
        <rFont val="ＭＳ Ｐゴシック"/>
        <family val="3"/>
        <charset val="128"/>
      </rPr>
      <t>: 加熱に用いる油の初温[℃]</t>
    </r>
    <phoneticPr fontId="3"/>
  </si>
  <si>
    <r>
      <rPr>
        <i/>
        <sz val="10"/>
        <rFont val="Cambria"/>
        <family val="1"/>
      </rPr>
      <t>Q</t>
    </r>
    <r>
      <rPr>
        <vertAlign val="subscript"/>
        <sz val="10"/>
        <rFont val="Cambria"/>
        <family val="1"/>
      </rPr>
      <t>sG</t>
    </r>
    <r>
      <rPr>
        <vertAlign val="subscript"/>
        <sz val="10"/>
        <rFont val="Century"/>
        <family val="1"/>
      </rPr>
      <t xml:space="preserve"> </t>
    </r>
    <r>
      <rPr>
        <sz val="10"/>
        <rFont val="ＭＳ Ｐゴシック"/>
        <family val="3"/>
        <charset val="128"/>
      </rPr>
      <t>: 立上り時ガス消費量[kWh/回]</t>
    </r>
    <rPh sb="12" eb="14">
      <t>ショウヒ</t>
    </rPh>
    <rPh sb="20" eb="21">
      <t>カイ</t>
    </rPh>
    <phoneticPr fontId="3"/>
  </si>
  <si>
    <r>
      <rPr>
        <i/>
        <sz val="10"/>
        <rFont val="Cambria"/>
        <family val="1"/>
      </rPr>
      <t>P</t>
    </r>
    <r>
      <rPr>
        <vertAlign val="subscript"/>
        <sz val="10"/>
        <rFont val="Cambria"/>
        <family val="1"/>
      </rPr>
      <t>sG</t>
    </r>
    <r>
      <rPr>
        <sz val="10"/>
        <rFont val="Cambria"/>
        <family val="1"/>
      </rPr>
      <t xml:space="preserve"> = </t>
    </r>
    <phoneticPr fontId="3"/>
  </si>
  <si>
    <r>
      <rPr>
        <i/>
        <sz val="10"/>
        <rFont val="Cambria"/>
        <family val="1"/>
      </rPr>
      <t>P</t>
    </r>
    <r>
      <rPr>
        <vertAlign val="subscript"/>
        <sz val="10"/>
        <rFont val="Cambria"/>
        <family val="1"/>
      </rPr>
      <t>sE</t>
    </r>
    <r>
      <rPr>
        <sz val="10"/>
        <rFont val="Cambria"/>
        <family val="1"/>
      </rPr>
      <t xml:space="preserve"> = </t>
    </r>
    <phoneticPr fontId="3"/>
  </si>
  <si>
    <r>
      <rPr>
        <i/>
        <sz val="10"/>
        <rFont val="Cambria"/>
        <family val="1"/>
      </rPr>
      <t>Q</t>
    </r>
    <r>
      <rPr>
        <vertAlign val="subscript"/>
        <sz val="10"/>
        <rFont val="Cambria"/>
        <family val="1"/>
      </rPr>
      <t>sG</t>
    </r>
    <r>
      <rPr>
        <sz val="10"/>
        <rFont val="Cambria"/>
        <family val="1"/>
      </rPr>
      <t xml:space="preserve"> =</t>
    </r>
    <phoneticPr fontId="3"/>
  </si>
  <si>
    <r>
      <rPr>
        <i/>
        <sz val="10"/>
        <rFont val="Cambria"/>
        <family val="1"/>
      </rPr>
      <t>θ</t>
    </r>
    <r>
      <rPr>
        <vertAlign val="subscript"/>
        <sz val="10"/>
        <rFont val="Cambria"/>
        <family val="1"/>
      </rPr>
      <t>s</t>
    </r>
    <r>
      <rPr>
        <sz val="10"/>
        <rFont val="Cambria"/>
        <family val="1"/>
      </rPr>
      <t xml:space="preserve"> =</t>
    </r>
    <phoneticPr fontId="3"/>
  </si>
  <si>
    <r>
      <rPr>
        <i/>
        <sz val="10"/>
        <rFont val="Cambria"/>
        <family val="1"/>
      </rPr>
      <t>Q</t>
    </r>
    <r>
      <rPr>
        <vertAlign val="subscript"/>
        <sz val="10"/>
        <rFont val="Cambria"/>
        <family val="1"/>
      </rPr>
      <t>sE</t>
    </r>
    <r>
      <rPr>
        <sz val="10"/>
        <rFont val="Cambria"/>
        <family val="1"/>
      </rPr>
      <t xml:space="preserve"> =</t>
    </r>
    <phoneticPr fontId="3"/>
  </si>
  <si>
    <r>
      <rPr>
        <i/>
        <sz val="10"/>
        <rFont val="Cambria"/>
        <family val="1"/>
      </rPr>
      <t>Q</t>
    </r>
    <r>
      <rPr>
        <vertAlign val="subscript"/>
        <sz val="10"/>
        <rFont val="Cambria"/>
        <family val="1"/>
      </rPr>
      <t>sE</t>
    </r>
    <r>
      <rPr>
        <vertAlign val="subscript"/>
        <sz val="10"/>
        <rFont val="Century"/>
        <family val="1"/>
      </rPr>
      <t xml:space="preserve"> </t>
    </r>
    <r>
      <rPr>
        <sz val="10"/>
        <rFont val="ＭＳ Ｐゴシック"/>
        <family val="3"/>
        <charset val="128"/>
      </rPr>
      <t>: 立上り時消費電力量[kWh/回]</t>
    </r>
    <rPh sb="10" eb="12">
      <t>ショウヒ</t>
    </rPh>
    <rPh sb="12" eb="14">
      <t>デンリョク</t>
    </rPh>
    <rPh sb="20" eb="21">
      <t>カイ</t>
    </rPh>
    <phoneticPr fontId="3"/>
  </si>
  <si>
    <r>
      <t>冷凍コロッケおよび冷凍ポテトの調理時</t>
    </r>
    <r>
      <rPr>
        <sz val="10"/>
        <rFont val="ＭＳ Ｐゴシック"/>
        <family val="3"/>
        <charset val="128"/>
      </rPr>
      <t>エネルギー消費量をそれぞれ計算する。</t>
    </r>
    <rPh sb="23" eb="25">
      <t>ショウヒ</t>
    </rPh>
    <phoneticPr fontId="3"/>
  </si>
  <si>
    <r>
      <rPr>
        <i/>
        <sz val="11"/>
        <rFont val="Cambria"/>
        <family val="1"/>
      </rPr>
      <t>T</t>
    </r>
    <r>
      <rPr>
        <vertAlign val="subscript"/>
        <sz val="11"/>
        <rFont val="Cambria"/>
        <family val="1"/>
      </rPr>
      <t>c</t>
    </r>
    <r>
      <rPr>
        <sz val="11"/>
        <rFont val="Cambria"/>
        <family val="1"/>
      </rPr>
      <t xml:space="preserve"> </t>
    </r>
    <r>
      <rPr>
        <sz val="10"/>
        <rFont val="Cambria"/>
        <family val="1"/>
      </rPr>
      <t>=</t>
    </r>
    <phoneticPr fontId="3"/>
  </si>
  <si>
    <r>
      <rPr>
        <i/>
        <sz val="11"/>
        <rFont val="Cambria"/>
        <family val="1"/>
      </rPr>
      <t>P</t>
    </r>
    <r>
      <rPr>
        <vertAlign val="subscript"/>
        <sz val="11"/>
        <rFont val="Cambria"/>
        <family val="1"/>
      </rPr>
      <t>cG</t>
    </r>
    <r>
      <rPr>
        <sz val="11"/>
        <rFont val="Cambria"/>
        <family val="1"/>
      </rPr>
      <t xml:space="preserve"> </t>
    </r>
    <r>
      <rPr>
        <sz val="10"/>
        <rFont val="Cambria"/>
        <family val="1"/>
      </rPr>
      <t>=</t>
    </r>
    <phoneticPr fontId="3"/>
  </si>
  <si>
    <r>
      <t>P</t>
    </r>
    <r>
      <rPr>
        <vertAlign val="subscript"/>
        <sz val="10"/>
        <rFont val="Cambria"/>
        <family val="1"/>
      </rPr>
      <t>cE</t>
    </r>
    <r>
      <rPr>
        <sz val="10"/>
        <rFont val="Cambria"/>
        <family val="1"/>
      </rPr>
      <t xml:space="preserve"> </t>
    </r>
    <r>
      <rPr>
        <sz val="10"/>
        <rFont val="ＭＳ Ｐゴシック"/>
        <family val="3"/>
        <charset val="128"/>
      </rPr>
      <t>＝</t>
    </r>
    <phoneticPr fontId="3"/>
  </si>
  <si>
    <r>
      <rPr>
        <i/>
        <sz val="11"/>
        <rFont val="Cambria"/>
        <family val="1"/>
      </rPr>
      <t>P</t>
    </r>
    <r>
      <rPr>
        <vertAlign val="subscript"/>
        <sz val="11"/>
        <rFont val="Cambria"/>
        <family val="1"/>
      </rPr>
      <t>iG</t>
    </r>
    <r>
      <rPr>
        <sz val="11"/>
        <rFont val="Cambria"/>
        <family val="1"/>
      </rPr>
      <t xml:space="preserve"> =</t>
    </r>
    <phoneticPr fontId="3"/>
  </si>
  <si>
    <r>
      <rPr>
        <i/>
        <sz val="11"/>
        <rFont val="Cambria"/>
        <family val="1"/>
      </rPr>
      <t>P</t>
    </r>
    <r>
      <rPr>
        <vertAlign val="subscript"/>
        <sz val="11"/>
        <rFont val="Cambria"/>
        <family val="1"/>
      </rPr>
      <t>iE</t>
    </r>
    <r>
      <rPr>
        <sz val="11"/>
        <rFont val="Cambria"/>
        <family val="1"/>
      </rPr>
      <t xml:space="preserve"> =</t>
    </r>
    <phoneticPr fontId="3"/>
  </si>
  <si>
    <r>
      <rPr>
        <i/>
        <sz val="11"/>
        <rFont val="Cambria"/>
        <family val="1"/>
      </rPr>
      <t>T</t>
    </r>
    <r>
      <rPr>
        <vertAlign val="subscript"/>
        <sz val="11"/>
        <rFont val="Cambria"/>
        <family val="1"/>
      </rPr>
      <t>i</t>
    </r>
    <r>
      <rPr>
        <sz val="11"/>
        <rFont val="Cambria"/>
        <family val="1"/>
      </rPr>
      <t xml:space="preserve"> </t>
    </r>
    <r>
      <rPr>
        <sz val="10"/>
        <rFont val="Cambria"/>
        <family val="1"/>
      </rPr>
      <t>=</t>
    </r>
    <phoneticPr fontId="3"/>
  </si>
  <si>
    <r>
      <rPr>
        <i/>
        <sz val="11"/>
        <rFont val="Cambria"/>
        <family val="1"/>
      </rPr>
      <t>Q</t>
    </r>
    <r>
      <rPr>
        <vertAlign val="subscript"/>
        <sz val="11"/>
        <rFont val="Cambria"/>
        <family val="1"/>
      </rPr>
      <t>iG</t>
    </r>
    <r>
      <rPr>
        <vertAlign val="subscript"/>
        <sz val="11"/>
        <rFont val="Century"/>
        <family val="1"/>
      </rPr>
      <t xml:space="preserve"> </t>
    </r>
    <r>
      <rPr>
        <sz val="11"/>
        <rFont val="ＭＳ Ｐゴシック"/>
        <family val="3"/>
        <charset val="128"/>
      </rPr>
      <t>: 待機時ガス消費量[kWh/h]</t>
    </r>
    <rPh sb="11" eb="13">
      <t>ショウヒ</t>
    </rPh>
    <phoneticPr fontId="3"/>
  </si>
  <si>
    <r>
      <rPr>
        <i/>
        <sz val="11"/>
        <rFont val="Cambria"/>
        <family val="1"/>
      </rPr>
      <t>Q</t>
    </r>
    <r>
      <rPr>
        <vertAlign val="subscript"/>
        <sz val="11"/>
        <rFont val="Cambria"/>
        <family val="1"/>
      </rPr>
      <t>iG</t>
    </r>
    <r>
      <rPr>
        <sz val="11"/>
        <rFont val="Cambria"/>
        <family val="1"/>
      </rPr>
      <t xml:space="preserve"> </t>
    </r>
    <r>
      <rPr>
        <sz val="10"/>
        <rFont val="Cambria"/>
        <family val="1"/>
      </rPr>
      <t>=</t>
    </r>
    <phoneticPr fontId="3"/>
  </si>
  <si>
    <r>
      <rPr>
        <i/>
        <sz val="11"/>
        <rFont val="Cambria"/>
        <family val="1"/>
      </rPr>
      <t>Q</t>
    </r>
    <r>
      <rPr>
        <vertAlign val="subscript"/>
        <sz val="11"/>
        <rFont val="Cambria"/>
        <family val="1"/>
      </rPr>
      <t>iE</t>
    </r>
    <r>
      <rPr>
        <sz val="11"/>
        <rFont val="Cambria"/>
        <family val="1"/>
      </rPr>
      <t xml:space="preserve"> </t>
    </r>
    <r>
      <rPr>
        <sz val="10"/>
        <rFont val="Cambria"/>
        <family val="1"/>
      </rPr>
      <t>=</t>
    </r>
    <phoneticPr fontId="3"/>
  </si>
  <si>
    <r>
      <rPr>
        <i/>
        <sz val="14"/>
        <rFont val="Cambria"/>
        <family val="1"/>
      </rPr>
      <t>Q</t>
    </r>
    <r>
      <rPr>
        <vertAlign val="subscript"/>
        <sz val="14"/>
        <rFont val="Cambria"/>
        <family val="1"/>
      </rPr>
      <t>iG</t>
    </r>
    <r>
      <rPr>
        <sz val="14"/>
        <rFont val="Century"/>
        <family val="1"/>
      </rPr>
      <t xml:space="preserve"> </t>
    </r>
    <r>
      <rPr>
        <sz val="10"/>
        <rFont val="ＭＳ Ｐゴシック"/>
        <family val="3"/>
        <charset val="128"/>
      </rPr>
      <t>平均値=</t>
    </r>
    <rPh sb="4" eb="6">
      <t>ヘイキン</t>
    </rPh>
    <rPh sb="6" eb="7">
      <t>チ</t>
    </rPh>
    <phoneticPr fontId="3"/>
  </si>
  <si>
    <r>
      <rPr>
        <i/>
        <sz val="14"/>
        <rFont val="Cambria"/>
        <family val="1"/>
      </rPr>
      <t>Q</t>
    </r>
    <r>
      <rPr>
        <vertAlign val="subscript"/>
        <sz val="14"/>
        <rFont val="Cambria"/>
        <family val="1"/>
      </rPr>
      <t>iE</t>
    </r>
    <r>
      <rPr>
        <sz val="14"/>
        <rFont val="Century"/>
        <family val="1"/>
      </rPr>
      <t xml:space="preserve"> </t>
    </r>
    <r>
      <rPr>
        <sz val="10"/>
        <rFont val="ＭＳ Ｐゴシック"/>
        <family val="3"/>
        <charset val="128"/>
      </rPr>
      <t>平均値=</t>
    </r>
    <rPh sb="4" eb="6">
      <t>ヘイキン</t>
    </rPh>
    <rPh sb="6" eb="7">
      <t>チ</t>
    </rPh>
    <phoneticPr fontId="3"/>
  </si>
  <si>
    <r>
      <rPr>
        <i/>
        <sz val="10"/>
        <rFont val="Cambria"/>
        <family val="1"/>
      </rPr>
      <t>U</t>
    </r>
    <r>
      <rPr>
        <vertAlign val="subscript"/>
        <sz val="10"/>
        <rFont val="Cambria"/>
        <family val="1"/>
      </rPr>
      <t>G</t>
    </r>
    <r>
      <rPr>
        <sz val="10"/>
        <rFont val="ＭＳ Ｐゴシック"/>
        <family val="3"/>
        <charset val="128"/>
      </rPr>
      <t>：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</si>
  <si>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J</t>
    </r>
    <r>
      <rPr>
        <vertAlign val="subscript"/>
        <sz val="10"/>
        <rFont val="Cambria"/>
        <family val="1"/>
      </rPr>
      <t>G</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使用ガスの総発熱量[kJ/m</t>
    </r>
    <r>
      <rPr>
        <vertAlign val="superscript"/>
        <sz val="10"/>
        <rFont val="ＭＳ Ｐゴシック"/>
        <family val="3"/>
        <charset val="128"/>
      </rPr>
      <t>3</t>
    </r>
    <r>
      <rPr>
        <sz val="10"/>
        <rFont val="ＭＳ Ｐゴシック"/>
        <family val="3"/>
        <charset val="128"/>
      </rPr>
      <t>N]</t>
    </r>
    <phoneticPr fontId="3"/>
  </si>
  <si>
    <r>
      <rPr>
        <i/>
        <sz val="10"/>
        <rFont val="Cambria"/>
        <family val="1"/>
      </rPr>
      <t>θ</t>
    </r>
    <r>
      <rPr>
        <i/>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</si>
  <si>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rPr>
        <i/>
        <sz val="10"/>
        <rFont val="Cambria"/>
        <family val="1"/>
      </rPr>
      <t>Π</t>
    </r>
    <r>
      <rPr>
        <vertAlign val="subscript"/>
        <sz val="10"/>
        <rFont val="Cambria"/>
        <family val="1"/>
      </rPr>
      <t>r</t>
    </r>
    <r>
      <rPr>
        <sz val="10"/>
        <rFont val="ＭＳ Ｐゴシック"/>
        <family val="3"/>
        <charset val="128"/>
      </rPr>
      <t xml:space="preserve"> ： 測定時の大気圧[kPa]</t>
    </r>
    <phoneticPr fontId="3"/>
  </si>
  <si>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</si>
  <si>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rPr>
        <i/>
        <sz val="10"/>
        <rFont val="Cambria"/>
        <family val="1"/>
      </rPr>
      <t>θ</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</si>
  <si>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r </t>
    </r>
    <r>
      <rPr>
        <sz val="10"/>
        <rFont val="Cambria"/>
        <family val="1"/>
      </rPr>
      <t>=</t>
    </r>
    <phoneticPr fontId="3"/>
  </si>
  <si>
    <r>
      <rPr>
        <i/>
        <sz val="10"/>
        <rFont val="Cambria"/>
        <family val="1"/>
      </rPr>
      <t>Π</t>
    </r>
    <r>
      <rPr>
        <vertAlign val="subscript"/>
        <sz val="10"/>
        <rFont val="Cambria"/>
        <family val="1"/>
      </rPr>
      <t xml:space="preserve">G </t>
    </r>
    <r>
      <rPr>
        <sz val="10"/>
        <rFont val="Cambria"/>
        <family val="1"/>
      </rPr>
      <t>=</t>
    </r>
    <phoneticPr fontId="3"/>
  </si>
  <si>
    <r>
      <rPr>
        <i/>
        <sz val="10"/>
        <rFont val="Cambria"/>
        <family val="1"/>
      </rPr>
      <t>Π</t>
    </r>
    <r>
      <rPr>
        <vertAlign val="subscript"/>
        <sz val="10"/>
        <rFont val="Cambria"/>
        <family val="1"/>
      </rPr>
      <t xml:space="preserve">s </t>
    </r>
    <r>
      <rPr>
        <sz val="10"/>
        <rFont val="Cambria"/>
        <family val="1"/>
      </rPr>
      <t>=</t>
    </r>
    <phoneticPr fontId="3"/>
  </si>
  <si>
    <r>
      <rPr>
        <i/>
        <sz val="11"/>
        <rFont val="Cambria"/>
        <family val="1"/>
      </rPr>
      <t>P</t>
    </r>
    <r>
      <rPr>
        <vertAlign val="subscript"/>
        <sz val="11"/>
        <rFont val="Cambria"/>
        <family val="1"/>
      </rPr>
      <t>iLG</t>
    </r>
    <r>
      <rPr>
        <sz val="11"/>
        <rFont val="Cambria"/>
        <family val="1"/>
      </rPr>
      <t xml:space="preserve"> </t>
    </r>
    <r>
      <rPr>
        <sz val="10"/>
        <rFont val="Cambria"/>
        <family val="1"/>
      </rPr>
      <t>=</t>
    </r>
    <phoneticPr fontId="3"/>
  </si>
  <si>
    <r>
      <rPr>
        <i/>
        <sz val="11"/>
        <rFont val="Cambria"/>
        <family val="1"/>
      </rPr>
      <t>P</t>
    </r>
    <r>
      <rPr>
        <vertAlign val="subscript"/>
        <sz val="11"/>
        <rFont val="Cambria"/>
        <family val="1"/>
      </rPr>
      <t>iLE</t>
    </r>
    <r>
      <rPr>
        <sz val="11"/>
        <rFont val="Cambria"/>
        <family val="1"/>
      </rPr>
      <t xml:space="preserve"> </t>
    </r>
    <r>
      <rPr>
        <sz val="10"/>
        <rFont val="Cambria"/>
        <family val="1"/>
      </rPr>
      <t>=</t>
    </r>
    <phoneticPr fontId="3"/>
  </si>
  <si>
    <r>
      <rPr>
        <i/>
        <sz val="11"/>
        <rFont val="Cambria"/>
        <family val="1"/>
      </rPr>
      <t>T</t>
    </r>
    <r>
      <rPr>
        <vertAlign val="subscript"/>
        <sz val="11"/>
        <rFont val="Cambria"/>
        <family val="1"/>
      </rPr>
      <t>iL</t>
    </r>
    <r>
      <rPr>
        <sz val="11"/>
        <rFont val="Cambria"/>
        <family val="1"/>
      </rPr>
      <t xml:space="preserve"> </t>
    </r>
    <r>
      <rPr>
        <sz val="10"/>
        <rFont val="Cambria"/>
        <family val="1"/>
      </rPr>
      <t>=</t>
    </r>
    <phoneticPr fontId="3"/>
  </si>
  <si>
    <r>
      <rPr>
        <i/>
        <sz val="10"/>
        <rFont val="Cambria"/>
        <family val="1"/>
      </rPr>
      <t>P</t>
    </r>
    <r>
      <rPr>
        <vertAlign val="subscript"/>
        <sz val="10"/>
        <rFont val="Cambria"/>
        <family val="1"/>
      </rPr>
      <t>iLG</t>
    </r>
    <r>
      <rPr>
        <sz val="10"/>
        <rFont val="ＭＳ Ｐゴシック"/>
        <family val="3"/>
        <charset val="128"/>
      </rPr>
      <t xml:space="preserve"> ：省エネ待機時のガス消費量[kWh]</t>
    </r>
    <rPh sb="15" eb="17">
      <t>ショウヒ</t>
    </rPh>
    <phoneticPr fontId="3"/>
  </si>
  <si>
    <r>
      <rPr>
        <i/>
        <sz val="10"/>
        <rFont val="Cambria"/>
        <family val="1"/>
      </rPr>
      <t>P</t>
    </r>
    <r>
      <rPr>
        <vertAlign val="subscript"/>
        <sz val="10"/>
        <rFont val="Cambria"/>
        <family val="1"/>
      </rPr>
      <t>iLE</t>
    </r>
    <r>
      <rPr>
        <sz val="10"/>
        <rFont val="ＭＳ Ｐゴシック"/>
        <family val="3"/>
        <charset val="128"/>
      </rPr>
      <t xml:space="preserve"> ：省エネ待機時の消費電力量[kWh]</t>
    </r>
    <rPh sb="13" eb="15">
      <t>ショウヒ</t>
    </rPh>
    <rPh sb="15" eb="17">
      <t>デンリョク</t>
    </rPh>
    <phoneticPr fontId="3"/>
  </si>
  <si>
    <r>
      <rPr>
        <i/>
        <sz val="10"/>
        <rFont val="Cambria"/>
        <family val="1"/>
      </rPr>
      <t>θ</t>
    </r>
    <r>
      <rPr>
        <vertAlign val="subscript"/>
        <sz val="10"/>
        <rFont val="Cambria"/>
        <family val="1"/>
      </rPr>
      <t>rL</t>
    </r>
    <r>
      <rPr>
        <sz val="10"/>
        <rFont val="Cambria"/>
        <family val="1"/>
      </rPr>
      <t xml:space="preserve"> </t>
    </r>
    <r>
      <rPr>
        <sz val="10"/>
        <rFont val="ＭＳ Ｐゴシック"/>
        <family val="3"/>
        <charset val="128"/>
      </rPr>
      <t>： 省エネ待機時の室温[℃]</t>
    </r>
    <rPh sb="6" eb="7">
      <t>ショウ</t>
    </rPh>
    <phoneticPr fontId="3"/>
  </si>
  <si>
    <r>
      <rPr>
        <i/>
        <sz val="10"/>
        <rFont val="Cambria"/>
        <family val="1"/>
      </rPr>
      <t>θ</t>
    </r>
    <r>
      <rPr>
        <vertAlign val="subscript"/>
        <sz val="10"/>
        <rFont val="Cambria"/>
        <family val="1"/>
      </rPr>
      <t xml:space="preserve">iL </t>
    </r>
    <r>
      <rPr>
        <sz val="10"/>
        <rFont val="ＭＳ Ｐゴシック"/>
        <family val="3"/>
        <charset val="128"/>
      </rPr>
      <t>：</t>
    </r>
    <r>
      <rPr>
        <vertAlign val="subscript"/>
        <sz val="10"/>
        <rFont val="Cambria"/>
        <family val="1"/>
      </rPr>
      <t xml:space="preserve"> </t>
    </r>
    <r>
      <rPr>
        <sz val="10"/>
        <rFont val="ＭＳ Ｐゴシック"/>
        <family val="3"/>
        <charset val="128"/>
      </rPr>
      <t>省エネ待機状態における油温[℃]</t>
    </r>
    <phoneticPr fontId="3"/>
  </si>
  <si>
    <r>
      <rPr>
        <i/>
        <sz val="11"/>
        <rFont val="Cambria"/>
        <family val="1"/>
      </rPr>
      <t>θ</t>
    </r>
    <r>
      <rPr>
        <vertAlign val="subscript"/>
        <sz val="11"/>
        <rFont val="Cambria"/>
        <family val="1"/>
      </rPr>
      <t>iL</t>
    </r>
    <r>
      <rPr>
        <sz val="11"/>
        <rFont val="Cambria"/>
        <family val="1"/>
      </rPr>
      <t xml:space="preserve"> </t>
    </r>
    <r>
      <rPr>
        <sz val="10"/>
        <rFont val="Cambria"/>
        <family val="1"/>
      </rPr>
      <t>=</t>
    </r>
    <phoneticPr fontId="3"/>
  </si>
  <si>
    <r>
      <rPr>
        <i/>
        <sz val="11"/>
        <rFont val="Cambria"/>
        <family val="1"/>
      </rPr>
      <t>θ</t>
    </r>
    <r>
      <rPr>
        <vertAlign val="subscript"/>
        <sz val="11"/>
        <rFont val="Cambria"/>
        <family val="1"/>
      </rPr>
      <t>rL</t>
    </r>
    <r>
      <rPr>
        <sz val="11"/>
        <rFont val="Cambria"/>
        <family val="1"/>
      </rPr>
      <t xml:space="preserve"> </t>
    </r>
    <r>
      <rPr>
        <sz val="10"/>
        <rFont val="Cambria"/>
        <family val="1"/>
      </rPr>
      <t>=</t>
    </r>
    <phoneticPr fontId="3"/>
  </si>
  <si>
    <r>
      <rPr>
        <i/>
        <sz val="11"/>
        <rFont val="Cambria"/>
        <family val="1"/>
      </rPr>
      <t>Q</t>
    </r>
    <r>
      <rPr>
        <vertAlign val="subscript"/>
        <sz val="11"/>
        <rFont val="Cambria"/>
        <family val="1"/>
      </rPr>
      <t xml:space="preserve">iLG </t>
    </r>
    <r>
      <rPr>
        <sz val="11"/>
        <rFont val="ＭＳ Ｐゴシック"/>
        <family val="3"/>
        <charset val="128"/>
      </rPr>
      <t>: 省エネ待機時ガス消費量[kWh/h]</t>
    </r>
    <rPh sb="15" eb="17">
      <t>ショウヒ</t>
    </rPh>
    <phoneticPr fontId="3"/>
  </si>
  <si>
    <r>
      <rPr>
        <i/>
        <sz val="11"/>
        <rFont val="Cambria"/>
        <family val="1"/>
      </rPr>
      <t>Q</t>
    </r>
    <r>
      <rPr>
        <vertAlign val="subscript"/>
        <sz val="11"/>
        <rFont val="Cambria"/>
        <family val="1"/>
      </rPr>
      <t xml:space="preserve">iLE </t>
    </r>
    <r>
      <rPr>
        <sz val="11"/>
        <rFont val="ＭＳ Ｐゴシック"/>
        <family val="3"/>
        <charset val="128"/>
      </rPr>
      <t>: 省エネ待機時消費電力量[kWh/h]</t>
    </r>
    <rPh sb="13" eb="15">
      <t>ショウヒ</t>
    </rPh>
    <rPh sb="15" eb="17">
      <t>デンリョク</t>
    </rPh>
    <phoneticPr fontId="3"/>
  </si>
  <si>
    <r>
      <rPr>
        <i/>
        <sz val="11"/>
        <rFont val="Cambria"/>
        <family val="1"/>
      </rPr>
      <t>Q</t>
    </r>
    <r>
      <rPr>
        <vertAlign val="subscript"/>
        <sz val="11"/>
        <rFont val="Cambria"/>
        <family val="1"/>
      </rPr>
      <t>iL</t>
    </r>
    <r>
      <rPr>
        <sz val="11"/>
        <rFont val="Cambria"/>
        <family val="1"/>
      </rPr>
      <t xml:space="preserve"> </t>
    </r>
    <r>
      <rPr>
        <sz val="10"/>
        <rFont val="Cambria"/>
        <family val="1"/>
      </rPr>
      <t>=</t>
    </r>
    <phoneticPr fontId="3"/>
  </si>
  <si>
    <r>
      <rPr>
        <i/>
        <sz val="11"/>
        <rFont val="Cambria"/>
        <family val="1"/>
      </rPr>
      <t>Q</t>
    </r>
    <r>
      <rPr>
        <vertAlign val="subscript"/>
        <sz val="11"/>
        <rFont val="Cambria"/>
        <family val="1"/>
      </rPr>
      <t>iL</t>
    </r>
    <r>
      <rPr>
        <sz val="11"/>
        <rFont val="Cambria"/>
        <family val="1"/>
      </rPr>
      <t xml:space="preserve"> </t>
    </r>
    <r>
      <rPr>
        <sz val="10"/>
        <rFont val="Cambria"/>
        <family val="1"/>
      </rPr>
      <t>=</t>
    </r>
    <phoneticPr fontId="3"/>
  </si>
  <si>
    <r>
      <rPr>
        <i/>
        <sz val="14"/>
        <rFont val="Cambria"/>
        <family val="1"/>
      </rPr>
      <t>Q</t>
    </r>
    <r>
      <rPr>
        <vertAlign val="subscript"/>
        <sz val="14"/>
        <rFont val="Cambria"/>
        <family val="1"/>
      </rPr>
      <t>iLG</t>
    </r>
    <r>
      <rPr>
        <vertAlign val="subscript"/>
        <sz val="14"/>
        <rFont val="Century"/>
        <family val="1"/>
      </rPr>
      <t xml:space="preserve"> </t>
    </r>
    <r>
      <rPr>
        <sz val="10"/>
        <rFont val="ＭＳ Ｐゴシック"/>
        <family val="3"/>
        <charset val="128"/>
      </rPr>
      <t>平均値</t>
    </r>
    <r>
      <rPr>
        <sz val="11"/>
        <rFont val="ＭＳ Ｐゴシック"/>
        <family val="3"/>
        <charset val="128"/>
      </rPr>
      <t xml:space="preserve"> </t>
    </r>
    <r>
      <rPr>
        <sz val="10"/>
        <rFont val="ＭＳ Ｐゴシック"/>
        <family val="3"/>
        <charset val="128"/>
      </rPr>
      <t>=</t>
    </r>
    <rPh sb="5" eb="8">
      <t>ヘイキンチ</t>
    </rPh>
    <phoneticPr fontId="3"/>
  </si>
  <si>
    <r>
      <rPr>
        <i/>
        <sz val="14"/>
        <rFont val="Cambria"/>
        <family val="1"/>
      </rPr>
      <t>Q</t>
    </r>
    <r>
      <rPr>
        <vertAlign val="subscript"/>
        <sz val="14"/>
        <rFont val="Cambria"/>
        <family val="1"/>
      </rPr>
      <t>iLE</t>
    </r>
    <r>
      <rPr>
        <vertAlign val="subscript"/>
        <sz val="14"/>
        <rFont val="Century"/>
        <family val="1"/>
      </rPr>
      <t xml:space="preserve"> </t>
    </r>
    <r>
      <rPr>
        <sz val="10"/>
        <rFont val="ＭＳ Ｐゴシック"/>
        <family val="3"/>
        <charset val="128"/>
      </rPr>
      <t>平均値</t>
    </r>
    <r>
      <rPr>
        <sz val="11"/>
        <rFont val="ＭＳ Ｐゴシック"/>
        <family val="3"/>
        <charset val="128"/>
      </rPr>
      <t xml:space="preserve"> </t>
    </r>
    <r>
      <rPr>
        <sz val="10"/>
        <rFont val="ＭＳ Ｐゴシック"/>
        <family val="3"/>
        <charset val="128"/>
      </rPr>
      <t>=</t>
    </r>
    <rPh sb="5" eb="8">
      <t>ヘイキンチ</t>
    </rPh>
    <phoneticPr fontId="3"/>
  </si>
  <si>
    <r>
      <rPr>
        <i/>
        <sz val="11"/>
        <rFont val="Cambria"/>
        <family val="1"/>
      </rPr>
      <t>V</t>
    </r>
    <r>
      <rPr>
        <vertAlign val="subscript"/>
        <sz val="11"/>
        <rFont val="Cambria"/>
        <family val="1"/>
      </rPr>
      <t>c</t>
    </r>
    <r>
      <rPr>
        <sz val="11"/>
        <rFont val="Cambria"/>
        <family val="1"/>
      </rPr>
      <t xml:space="preserve"> </t>
    </r>
    <r>
      <rPr>
        <sz val="10"/>
        <rFont val="Cambria"/>
        <family val="1"/>
      </rPr>
      <t>=</t>
    </r>
    <phoneticPr fontId="3"/>
  </si>
  <si>
    <r>
      <rPr>
        <i/>
        <sz val="11"/>
        <rFont val="Cambria"/>
        <family val="1"/>
      </rPr>
      <t>h</t>
    </r>
    <r>
      <rPr>
        <vertAlign val="subscript"/>
        <sz val="11"/>
        <rFont val="Cambria"/>
        <family val="1"/>
      </rPr>
      <t>c</t>
    </r>
    <r>
      <rPr>
        <sz val="11"/>
        <rFont val="Cambria"/>
        <family val="1"/>
      </rPr>
      <t xml:space="preserve"> </t>
    </r>
    <r>
      <rPr>
        <sz val="10"/>
        <rFont val="Cambria"/>
        <family val="1"/>
      </rPr>
      <t>=</t>
    </r>
    <phoneticPr fontId="3"/>
  </si>
  <si>
    <r>
      <rPr>
        <i/>
        <sz val="11"/>
        <rFont val="Cambria"/>
        <family val="1"/>
      </rPr>
      <t>h</t>
    </r>
    <r>
      <rPr>
        <vertAlign val="subscript"/>
        <sz val="11"/>
        <rFont val="Cambria"/>
        <family val="1"/>
      </rPr>
      <t>i</t>
    </r>
    <r>
      <rPr>
        <sz val="11"/>
        <rFont val="Cambria"/>
        <family val="1"/>
      </rPr>
      <t xml:space="preserve"> </t>
    </r>
    <r>
      <rPr>
        <sz val="10"/>
        <rFont val="Cambria"/>
        <family val="1"/>
      </rPr>
      <t>=</t>
    </r>
    <phoneticPr fontId="3"/>
  </si>
  <si>
    <r>
      <rPr>
        <i/>
        <sz val="11"/>
        <rFont val="Cambria"/>
        <family val="1"/>
      </rPr>
      <t>h</t>
    </r>
    <r>
      <rPr>
        <vertAlign val="subscript"/>
        <sz val="11"/>
        <rFont val="Cambria"/>
        <family val="1"/>
      </rPr>
      <t>d</t>
    </r>
    <r>
      <rPr>
        <sz val="11"/>
        <rFont val="Cambria"/>
        <family val="1"/>
      </rPr>
      <t xml:space="preserve"> </t>
    </r>
    <r>
      <rPr>
        <sz val="10"/>
        <rFont val="Cambria"/>
        <family val="1"/>
      </rPr>
      <t>=</t>
    </r>
    <phoneticPr fontId="3"/>
  </si>
  <si>
    <r>
      <rPr>
        <sz val="9"/>
        <rFont val="ＭＳ Ｐゴシック"/>
        <family val="3"/>
        <charset val="128"/>
      </rPr>
      <t>（個</t>
    </r>
    <r>
      <rPr>
        <sz val="9"/>
        <rFont val="Cambria"/>
        <family val="1"/>
      </rPr>
      <t>/h</t>
    </r>
    <r>
      <rPr>
        <sz val="9"/>
        <rFont val="ＭＳ Ｐゴシック"/>
        <family val="3"/>
        <charset val="128"/>
      </rPr>
      <t>）　</t>
    </r>
  </si>
  <si>
    <r>
      <rPr>
        <sz val="9"/>
        <rFont val="ＭＳ Ｐゴシック"/>
        <family val="3"/>
        <charset val="128"/>
      </rPr>
      <t>（個</t>
    </r>
    <r>
      <rPr>
        <sz val="9"/>
        <rFont val="Cambria"/>
        <family val="1"/>
      </rPr>
      <t>/</t>
    </r>
    <r>
      <rPr>
        <sz val="9"/>
        <rFont val="ＭＳ Ｐゴシック"/>
        <family val="3"/>
        <charset val="128"/>
      </rPr>
      <t>日）</t>
    </r>
  </si>
  <si>
    <r>
      <rPr>
        <i/>
        <sz val="11"/>
        <rFont val="Cambria"/>
        <family val="1"/>
      </rPr>
      <t>V</t>
    </r>
    <r>
      <rPr>
        <vertAlign val="subscript"/>
        <sz val="11"/>
        <rFont val="Cambria"/>
        <family val="1"/>
      </rPr>
      <t>c</t>
    </r>
    <r>
      <rPr>
        <sz val="11"/>
        <rFont val="Cambria"/>
        <family val="1"/>
      </rPr>
      <t xml:space="preserve"> </t>
    </r>
    <r>
      <rPr>
        <sz val="10"/>
        <rFont val="Cambria"/>
        <family val="1"/>
      </rPr>
      <t>=</t>
    </r>
    <phoneticPr fontId="3"/>
  </si>
  <si>
    <r>
      <rPr>
        <i/>
        <sz val="11"/>
        <rFont val="Cambria"/>
        <family val="1"/>
      </rPr>
      <t>h</t>
    </r>
    <r>
      <rPr>
        <vertAlign val="subscript"/>
        <sz val="11"/>
        <rFont val="Cambria"/>
        <family val="1"/>
      </rPr>
      <t>c</t>
    </r>
    <r>
      <rPr>
        <sz val="11"/>
        <rFont val="Cambria"/>
        <family val="1"/>
      </rPr>
      <t xml:space="preserve"> </t>
    </r>
    <r>
      <rPr>
        <sz val="10"/>
        <rFont val="Cambria"/>
        <family val="1"/>
      </rPr>
      <t>=</t>
    </r>
    <phoneticPr fontId="3"/>
  </si>
  <si>
    <r>
      <rPr>
        <i/>
        <sz val="11"/>
        <rFont val="Cambria"/>
        <family val="1"/>
      </rPr>
      <t>h</t>
    </r>
    <r>
      <rPr>
        <vertAlign val="subscript"/>
        <sz val="11"/>
        <rFont val="Cambria"/>
        <family val="1"/>
      </rPr>
      <t>i</t>
    </r>
    <r>
      <rPr>
        <sz val="11"/>
        <rFont val="Cambria"/>
        <family val="1"/>
      </rPr>
      <t xml:space="preserve"> </t>
    </r>
    <r>
      <rPr>
        <sz val="10"/>
        <rFont val="Cambria"/>
        <family val="1"/>
      </rPr>
      <t>=</t>
    </r>
    <phoneticPr fontId="3"/>
  </si>
  <si>
    <r>
      <rPr>
        <i/>
        <sz val="11"/>
        <rFont val="Cambria"/>
        <family val="1"/>
      </rPr>
      <t>h</t>
    </r>
    <r>
      <rPr>
        <vertAlign val="subscript"/>
        <sz val="11"/>
        <rFont val="Cambria"/>
        <family val="1"/>
      </rPr>
      <t>d</t>
    </r>
    <r>
      <rPr>
        <sz val="11"/>
        <rFont val="Cambria"/>
        <family val="1"/>
      </rPr>
      <t xml:space="preserve"> </t>
    </r>
    <r>
      <rPr>
        <sz val="10"/>
        <rFont val="Cambria"/>
        <family val="1"/>
      </rPr>
      <t>=</t>
    </r>
    <phoneticPr fontId="3"/>
  </si>
  <si>
    <r>
      <rPr>
        <i/>
        <sz val="10"/>
        <rFont val="Cambria"/>
        <family val="1"/>
      </rPr>
      <t>n</t>
    </r>
    <r>
      <rPr>
        <vertAlign val="subscript"/>
        <sz val="10"/>
        <rFont val="Cambria"/>
        <family val="1"/>
      </rPr>
      <t>s</t>
    </r>
    <r>
      <rPr>
        <sz val="10"/>
        <rFont val="Cambria"/>
        <family val="1"/>
      </rPr>
      <t xml:space="preserve"> =</t>
    </r>
    <phoneticPr fontId="3"/>
  </si>
  <si>
    <r>
      <rPr>
        <i/>
        <sz val="10"/>
        <rFont val="Cambria"/>
        <family val="1"/>
      </rPr>
      <t>n</t>
    </r>
    <r>
      <rPr>
        <vertAlign val="subscript"/>
        <sz val="10"/>
        <rFont val="Cambria"/>
        <family val="1"/>
      </rPr>
      <t>s</t>
    </r>
    <r>
      <rPr>
        <sz val="10"/>
        <rFont val="Cambria"/>
        <family val="1"/>
      </rPr>
      <t xml:space="preserve"> =</t>
    </r>
    <phoneticPr fontId="3"/>
  </si>
  <si>
    <r>
      <rPr>
        <i/>
        <sz val="10"/>
        <rFont val="Cambria"/>
        <family val="1"/>
      </rPr>
      <t>V</t>
    </r>
    <r>
      <rPr>
        <vertAlign val="subscript"/>
        <sz val="10"/>
        <rFont val="Cambria"/>
        <family val="1"/>
      </rPr>
      <t>c</t>
    </r>
    <r>
      <rPr>
        <vertAlign val="subscript"/>
        <sz val="10"/>
        <rFont val="Century"/>
        <family val="1"/>
      </rPr>
      <t xml:space="preserve"> </t>
    </r>
    <r>
      <rPr>
        <sz val="10"/>
        <rFont val="ＭＳ Ｐゴシック"/>
        <family val="3"/>
        <charset val="128"/>
      </rPr>
      <t>: 連続調理能力[個/h] または[kg/h]</t>
    </r>
    <rPh sb="5" eb="7">
      <t>レンゾク</t>
    </rPh>
    <phoneticPr fontId="3"/>
  </si>
  <si>
    <r>
      <rPr>
        <i/>
        <sz val="10"/>
        <rFont val="Cambria"/>
        <family val="1"/>
      </rPr>
      <t>h</t>
    </r>
    <r>
      <rPr>
        <vertAlign val="subscript"/>
        <sz val="10"/>
        <rFont val="Cambria"/>
        <family val="1"/>
      </rPr>
      <t>c</t>
    </r>
    <r>
      <rPr>
        <vertAlign val="subscript"/>
        <sz val="10"/>
        <rFont val="Century"/>
        <family val="1"/>
      </rPr>
      <t xml:space="preserve"> </t>
    </r>
    <r>
      <rPr>
        <sz val="10"/>
        <rFont val="ＭＳ Ｐゴシック"/>
        <family val="3"/>
        <charset val="128"/>
      </rPr>
      <t>: 調理時間[h/日] 　標準値は3.5h/日</t>
    </r>
    <phoneticPr fontId="3"/>
  </si>
  <si>
    <r>
      <rPr>
        <i/>
        <sz val="10"/>
        <rFont val="Cambria"/>
        <family val="1"/>
      </rPr>
      <t>h</t>
    </r>
    <r>
      <rPr>
        <vertAlign val="subscript"/>
        <sz val="10"/>
        <rFont val="Cambria"/>
        <family val="1"/>
      </rPr>
      <t>i</t>
    </r>
    <r>
      <rPr>
        <sz val="10"/>
        <rFont val="Century"/>
        <family val="1"/>
      </rPr>
      <t xml:space="preserve"> </t>
    </r>
    <r>
      <rPr>
        <sz val="10"/>
        <rFont val="ＭＳ Ｐゴシック"/>
        <family val="3"/>
        <charset val="128"/>
      </rPr>
      <t>: 待機時間[h/日] 　標準値は6.5h/日</t>
    </r>
    <phoneticPr fontId="3"/>
  </si>
  <si>
    <r>
      <rPr>
        <i/>
        <sz val="10"/>
        <rFont val="Cambria"/>
        <family val="1"/>
      </rPr>
      <t>h</t>
    </r>
    <r>
      <rPr>
        <vertAlign val="subscript"/>
        <sz val="10"/>
        <rFont val="Cambria"/>
        <family val="1"/>
      </rPr>
      <t>d</t>
    </r>
    <r>
      <rPr>
        <vertAlign val="subscript"/>
        <sz val="10"/>
        <rFont val="Century"/>
        <family val="1"/>
      </rPr>
      <t xml:space="preserve"> </t>
    </r>
    <r>
      <rPr>
        <sz val="10"/>
        <rFont val="ＭＳ Ｐゴシック"/>
        <family val="3"/>
        <charset val="128"/>
      </rPr>
      <t>: 稼動時間[h/日] 　標準値は10h/日</t>
    </r>
    <phoneticPr fontId="3"/>
  </si>
  <si>
    <r>
      <rPr>
        <i/>
        <sz val="10"/>
        <rFont val="Cambria"/>
        <family val="1"/>
      </rPr>
      <t>v</t>
    </r>
    <r>
      <rPr>
        <vertAlign val="subscript"/>
        <sz val="10"/>
        <rFont val="Cambria"/>
        <family val="1"/>
      </rPr>
      <t>d</t>
    </r>
    <r>
      <rPr>
        <vertAlign val="subscript"/>
        <sz val="10"/>
        <rFont val="Century"/>
        <family val="1"/>
      </rPr>
      <t xml:space="preserve"> </t>
    </r>
    <r>
      <rPr>
        <sz val="10"/>
        <rFont val="ＭＳ Ｐゴシック"/>
        <family val="3"/>
        <charset val="128"/>
      </rPr>
      <t>: 日あたり調理量[個/日] または[kg/日]</t>
    </r>
    <phoneticPr fontId="3"/>
  </si>
  <si>
    <r>
      <rPr>
        <i/>
        <sz val="10"/>
        <rFont val="Cambria"/>
        <family val="1"/>
      </rPr>
      <t>Q</t>
    </r>
    <r>
      <rPr>
        <vertAlign val="subscript"/>
        <sz val="10"/>
        <rFont val="Cambria"/>
        <family val="1"/>
      </rPr>
      <t>dHG</t>
    </r>
    <r>
      <rPr>
        <vertAlign val="subscript"/>
        <sz val="10"/>
        <rFont val="Century"/>
        <family val="1"/>
      </rPr>
      <t xml:space="preserve"> </t>
    </r>
    <r>
      <rPr>
        <sz val="10"/>
        <rFont val="ＭＳ Ｐゴシック"/>
        <family val="3"/>
        <charset val="128"/>
      </rPr>
      <t>: 日あたりガス消費量（時間想定）[kWh/日]</t>
    </r>
    <rPh sb="13" eb="15">
      <t>ショウヒ</t>
    </rPh>
    <rPh sb="17" eb="19">
      <t>ジカン</t>
    </rPh>
    <phoneticPr fontId="3"/>
  </si>
  <si>
    <r>
      <rPr>
        <i/>
        <sz val="10"/>
        <rFont val="Cambria"/>
        <family val="1"/>
      </rPr>
      <t>Q</t>
    </r>
    <r>
      <rPr>
        <vertAlign val="subscript"/>
        <sz val="10"/>
        <rFont val="Cambria"/>
        <family val="1"/>
      </rPr>
      <t>dVG</t>
    </r>
    <r>
      <rPr>
        <vertAlign val="subscript"/>
        <sz val="10"/>
        <rFont val="Century"/>
        <family val="1"/>
      </rPr>
      <t xml:space="preserve"> </t>
    </r>
    <r>
      <rPr>
        <sz val="10"/>
        <rFont val="ＭＳ Ｐゴシック"/>
        <family val="3"/>
        <charset val="128"/>
      </rPr>
      <t>: 日あたりガス消費量（量想定）[kWh/日]</t>
    </r>
    <rPh sb="13" eb="15">
      <t>ショウヒ</t>
    </rPh>
    <phoneticPr fontId="3"/>
  </si>
  <si>
    <r>
      <rPr>
        <i/>
        <sz val="11"/>
        <rFont val="Cambria"/>
        <family val="1"/>
      </rPr>
      <t>h</t>
    </r>
    <r>
      <rPr>
        <vertAlign val="subscript"/>
        <sz val="11"/>
        <rFont val="Cambria"/>
        <family val="1"/>
      </rPr>
      <t>c</t>
    </r>
    <r>
      <rPr>
        <sz val="11"/>
        <rFont val="Cambria"/>
        <family val="1"/>
      </rPr>
      <t xml:space="preserve"> </t>
    </r>
    <r>
      <rPr>
        <sz val="10"/>
        <rFont val="Cambria"/>
        <family val="1"/>
      </rPr>
      <t>=</t>
    </r>
    <phoneticPr fontId="3"/>
  </si>
  <si>
    <r>
      <rPr>
        <i/>
        <sz val="11"/>
        <rFont val="Cambria"/>
        <family val="1"/>
      </rPr>
      <t>h</t>
    </r>
    <r>
      <rPr>
        <vertAlign val="subscript"/>
        <sz val="11"/>
        <rFont val="Cambria"/>
        <family val="1"/>
      </rPr>
      <t>i</t>
    </r>
    <r>
      <rPr>
        <sz val="11"/>
        <rFont val="Cambria"/>
        <family val="1"/>
      </rPr>
      <t xml:space="preserve"> </t>
    </r>
    <r>
      <rPr>
        <sz val="10"/>
        <rFont val="Cambria"/>
        <family val="1"/>
      </rPr>
      <t>=</t>
    </r>
    <phoneticPr fontId="3"/>
  </si>
  <si>
    <r>
      <rPr>
        <i/>
        <sz val="11"/>
        <rFont val="Cambria"/>
        <family val="1"/>
      </rPr>
      <t>h</t>
    </r>
    <r>
      <rPr>
        <vertAlign val="subscript"/>
        <sz val="11"/>
        <rFont val="Cambria"/>
        <family val="1"/>
      </rPr>
      <t>d</t>
    </r>
    <r>
      <rPr>
        <sz val="11"/>
        <rFont val="Cambria"/>
        <family val="1"/>
      </rPr>
      <t xml:space="preserve"> </t>
    </r>
    <r>
      <rPr>
        <sz val="10"/>
        <rFont val="Cambria"/>
        <family val="1"/>
      </rPr>
      <t>=</t>
    </r>
    <phoneticPr fontId="3"/>
  </si>
  <si>
    <r>
      <rPr>
        <i/>
        <sz val="10"/>
        <rFont val="Cambria"/>
        <family val="1"/>
      </rPr>
      <t>n</t>
    </r>
    <r>
      <rPr>
        <vertAlign val="subscript"/>
        <sz val="10"/>
        <rFont val="Cambria"/>
        <family val="1"/>
      </rPr>
      <t>s</t>
    </r>
    <r>
      <rPr>
        <sz val="10"/>
        <rFont val="Cambria"/>
        <family val="1"/>
      </rPr>
      <t xml:space="preserve"> =</t>
    </r>
    <phoneticPr fontId="3"/>
  </si>
  <si>
    <r>
      <rPr>
        <i/>
        <sz val="11"/>
        <rFont val="Cambria"/>
        <family val="1"/>
      </rPr>
      <t>V</t>
    </r>
    <r>
      <rPr>
        <vertAlign val="subscript"/>
        <sz val="11"/>
        <rFont val="Cambria"/>
        <family val="1"/>
      </rPr>
      <t>c</t>
    </r>
    <r>
      <rPr>
        <sz val="11"/>
        <rFont val="Cambria"/>
        <family val="1"/>
      </rPr>
      <t xml:space="preserve"> </t>
    </r>
    <r>
      <rPr>
        <sz val="10"/>
        <rFont val="Cambria"/>
        <family val="1"/>
      </rPr>
      <t>=</t>
    </r>
    <phoneticPr fontId="3"/>
  </si>
  <si>
    <t>削除NG</t>
    <rPh sb="0" eb="2">
      <t>サクジョ</t>
    </rPh>
    <phoneticPr fontId="3"/>
  </si>
  <si>
    <r>
      <rPr>
        <i/>
        <sz val="14"/>
        <rFont val="Cambria"/>
        <family val="1"/>
      </rPr>
      <t>η</t>
    </r>
    <r>
      <rPr>
        <vertAlign val="subscript"/>
        <sz val="14"/>
        <rFont val="Cambria"/>
        <family val="1"/>
      </rPr>
      <t>b</t>
    </r>
    <phoneticPr fontId="3"/>
  </si>
  <si>
    <r>
      <rPr>
        <i/>
        <sz val="14"/>
        <rFont val="Cambria"/>
        <family val="1"/>
      </rPr>
      <t>η</t>
    </r>
    <r>
      <rPr>
        <vertAlign val="subscript"/>
        <sz val="14"/>
        <rFont val="Cambria"/>
        <family val="1"/>
      </rPr>
      <t>o</t>
    </r>
    <phoneticPr fontId="3"/>
  </si>
  <si>
    <r>
      <t>p</t>
    </r>
    <r>
      <rPr>
        <vertAlign val="subscript"/>
        <sz val="14"/>
        <rFont val="Cambria"/>
        <family val="1"/>
      </rPr>
      <t>rG</t>
    </r>
    <phoneticPr fontId="3"/>
  </si>
  <si>
    <r>
      <t>p</t>
    </r>
    <r>
      <rPr>
        <vertAlign val="subscript"/>
        <sz val="14"/>
        <rFont val="Cambria"/>
        <family val="1"/>
      </rPr>
      <t>rE</t>
    </r>
    <phoneticPr fontId="3"/>
  </si>
  <si>
    <r>
      <rPr>
        <i/>
        <sz val="14"/>
        <rFont val="Cambria"/>
        <family val="1"/>
      </rPr>
      <t>Q</t>
    </r>
    <r>
      <rPr>
        <vertAlign val="subscript"/>
        <sz val="14"/>
        <rFont val="Cambria"/>
        <family val="1"/>
      </rPr>
      <t>sG</t>
    </r>
    <phoneticPr fontId="3"/>
  </si>
  <si>
    <r>
      <rPr>
        <i/>
        <sz val="14"/>
        <rFont val="Cambria"/>
        <family val="1"/>
      </rPr>
      <t>Q</t>
    </r>
    <r>
      <rPr>
        <vertAlign val="subscript"/>
        <sz val="14"/>
        <rFont val="Cambria"/>
        <family val="1"/>
      </rPr>
      <t>sE</t>
    </r>
    <phoneticPr fontId="3"/>
  </si>
  <si>
    <r>
      <t>　　　乾式ガス流量計を用いて測定する場合は</t>
    </r>
    <r>
      <rPr>
        <sz val="10"/>
        <rFont val="Cambria"/>
        <family val="1"/>
      </rPr>
      <t xml:space="preserve"> </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</si>
  <si>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r>
      <t>　　　湿式ガス流量計を用いて測定する場合は、</t>
    </r>
    <r>
      <rPr>
        <i/>
        <sz val="10"/>
        <rFont val="Cambria"/>
        <family val="1"/>
      </rPr>
      <t>Π</t>
    </r>
    <r>
      <rPr>
        <vertAlign val="subscript"/>
        <sz val="10"/>
        <rFont val="Cambria"/>
        <family val="1"/>
      </rPr>
      <t>s</t>
    </r>
    <r>
      <rPr>
        <sz val="10"/>
        <rFont val="ＭＳ Ｐゴシック"/>
        <family val="3"/>
        <charset val="128"/>
      </rPr>
      <t xml:space="preserve"> を以下の式から算出する。</t>
    </r>
    <phoneticPr fontId="3"/>
  </si>
  <si>
    <r>
      <rPr>
        <i/>
        <sz val="10"/>
        <rFont val="Cambria"/>
        <family val="1"/>
      </rPr>
      <t>p</t>
    </r>
    <r>
      <rPr>
        <vertAlign val="subscript"/>
        <sz val="10"/>
        <rFont val="Cambria"/>
        <family val="1"/>
      </rPr>
      <t>xG</t>
    </r>
    <r>
      <rPr>
        <sz val="10"/>
        <rFont val="ＭＳ Ｐゴシック"/>
        <family val="3"/>
        <charset val="128"/>
      </rPr>
      <t xml:space="preserve"> ： 試験機器の最大ガス消費量[kW]　</t>
    </r>
    <r>
      <rPr>
        <sz val="8"/>
        <rFont val="ＭＳ Ｐゴシック"/>
        <family val="3"/>
        <charset val="128"/>
      </rPr>
      <t>※全槽数の合計値</t>
    </r>
    <rPh sb="11" eb="13">
      <t>サイダイ</t>
    </rPh>
    <rPh sb="15" eb="17">
      <t>ショウヒ</t>
    </rPh>
    <rPh sb="17" eb="18">
      <t>リョウ</t>
    </rPh>
    <rPh sb="24" eb="25">
      <t>ゼン</t>
    </rPh>
    <rPh sb="25" eb="26">
      <t>ソウ</t>
    </rPh>
    <rPh sb="26" eb="27">
      <t>スウ</t>
    </rPh>
    <rPh sb="28" eb="31">
      <t>ゴウケイチ</t>
    </rPh>
    <phoneticPr fontId="3"/>
  </si>
  <si>
    <r>
      <rPr>
        <i/>
        <sz val="10"/>
        <rFont val="Cambria"/>
        <family val="1"/>
      </rPr>
      <t>θ</t>
    </r>
    <r>
      <rPr>
        <vertAlign val="subscript"/>
        <sz val="10"/>
        <rFont val="Cambria"/>
        <family val="1"/>
      </rPr>
      <t>G</t>
    </r>
    <r>
      <rPr>
        <sz val="10"/>
        <rFont val="ＭＳ Ｐゴシック"/>
        <family val="3"/>
        <charset val="128"/>
      </rPr>
      <t>：</t>
    </r>
    <r>
      <rPr>
        <sz val="10"/>
        <rFont val="Century"/>
        <family val="1"/>
      </rPr>
      <t xml:space="preserve"> </t>
    </r>
    <r>
      <rPr>
        <sz val="10"/>
        <rFont val="ＭＳ Ｐゴシック"/>
        <family val="3"/>
        <charset val="128"/>
      </rPr>
      <t>測定時のガスメータ内のガス温度[℃]</t>
    </r>
    <phoneticPr fontId="3"/>
  </si>
  <si>
    <r>
      <rPr>
        <i/>
        <sz val="10"/>
        <rFont val="Cambria"/>
        <family val="1"/>
      </rPr>
      <t>Π</t>
    </r>
    <r>
      <rPr>
        <vertAlign val="subscript"/>
        <sz val="10"/>
        <rFont val="Cambria"/>
        <family val="1"/>
      </rPr>
      <t>r</t>
    </r>
    <r>
      <rPr>
        <sz val="10"/>
        <rFont val="ＭＳ Ｐゴシック"/>
        <family val="3"/>
        <charset val="128"/>
      </rPr>
      <t xml:space="preserve"> ： 測定時の大気圧[kPa]</t>
    </r>
    <phoneticPr fontId="3"/>
  </si>
  <si>
    <r>
      <rPr>
        <i/>
        <sz val="10"/>
        <rFont val="Cambria"/>
        <family val="1"/>
      </rPr>
      <t>Π</t>
    </r>
    <r>
      <rPr>
        <vertAlign val="subscript"/>
        <sz val="10"/>
        <rFont val="Cambria"/>
        <family val="1"/>
      </rPr>
      <t>G</t>
    </r>
    <r>
      <rPr>
        <sz val="10"/>
        <rFont val="ＭＳ Ｐゴシック"/>
        <family val="3"/>
        <charset val="128"/>
      </rPr>
      <t xml:space="preserve"> ： 測定時のガスメータ内のガス圧力[kPa]</t>
    </r>
    <phoneticPr fontId="3"/>
  </si>
  <si>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Cambria"/>
        <family val="1"/>
      </rPr>
      <t xml:space="preserve"> </t>
    </r>
    <r>
      <rPr>
        <sz val="10"/>
        <rFont val="ＭＳ Ｐゴシック"/>
        <family val="3"/>
        <charset val="128"/>
      </rPr>
      <t>℃における飽和水蒸気圧[kPa]</t>
    </r>
    <phoneticPr fontId="3"/>
  </si>
  <si>
    <r>
      <rPr>
        <i/>
        <sz val="10"/>
        <rFont val="Cambria"/>
        <family val="1"/>
      </rPr>
      <t>U</t>
    </r>
    <r>
      <rPr>
        <vertAlign val="subscript"/>
        <sz val="10"/>
        <rFont val="Cambria"/>
        <family val="1"/>
      </rPr>
      <t>G</t>
    </r>
    <r>
      <rPr>
        <sz val="10"/>
        <rFont val="Cambria"/>
        <family val="1"/>
      </rPr>
      <t>=</t>
    </r>
    <phoneticPr fontId="3"/>
  </si>
  <si>
    <r>
      <rPr>
        <i/>
        <sz val="10"/>
        <rFont val="Cambria"/>
        <family val="1"/>
      </rPr>
      <t>J</t>
    </r>
    <r>
      <rPr>
        <vertAlign val="subscript"/>
        <sz val="10"/>
        <rFont val="Cambria"/>
        <family val="1"/>
      </rPr>
      <t>G</t>
    </r>
    <r>
      <rPr>
        <sz val="10"/>
        <rFont val="Cambria"/>
        <family val="1"/>
      </rPr>
      <t>=</t>
    </r>
    <phoneticPr fontId="3"/>
  </si>
  <si>
    <r>
      <rPr>
        <i/>
        <sz val="10"/>
        <rFont val="Cambria"/>
        <family val="1"/>
      </rPr>
      <t>θ</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</si>
  <si>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</si>
  <si>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</si>
  <si>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Cambria"/>
        <family val="1"/>
      </rPr>
      <t>=</t>
    </r>
    <phoneticPr fontId="3"/>
  </si>
  <si>
    <r>
      <rPr>
        <i/>
        <sz val="10"/>
        <rFont val="Cambria"/>
        <family val="1"/>
      </rPr>
      <t>U</t>
    </r>
    <r>
      <rPr>
        <vertAlign val="subscript"/>
        <sz val="10"/>
        <rFont val="Cambria"/>
        <family val="1"/>
      </rPr>
      <t>G</t>
    </r>
    <r>
      <rPr>
        <sz val="10"/>
        <rFont val="Cambria"/>
        <family val="1"/>
      </rPr>
      <t>=</t>
    </r>
    <phoneticPr fontId="3"/>
  </si>
  <si>
    <r>
      <rPr>
        <i/>
        <sz val="10"/>
        <rFont val="Cambria"/>
        <family val="1"/>
      </rPr>
      <t>J</t>
    </r>
    <r>
      <rPr>
        <vertAlign val="subscript"/>
        <sz val="10"/>
        <rFont val="Cambria"/>
        <family val="1"/>
      </rPr>
      <t>G</t>
    </r>
    <r>
      <rPr>
        <sz val="10"/>
        <rFont val="Cambria"/>
        <family val="1"/>
      </rPr>
      <t>=</t>
    </r>
    <phoneticPr fontId="3"/>
  </si>
  <si>
    <r>
      <rPr>
        <i/>
        <sz val="10"/>
        <rFont val="Cambria"/>
        <family val="1"/>
      </rPr>
      <t>θ</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</si>
  <si>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r</t>
    </r>
    <r>
      <rPr>
        <sz val="10"/>
        <rFont val="Cambria"/>
        <family val="1"/>
      </rPr>
      <t xml:space="preserve"> =</t>
    </r>
    <phoneticPr fontId="3"/>
  </si>
  <si>
    <r>
      <rPr>
        <i/>
        <sz val="10"/>
        <rFont val="Cambria"/>
        <family val="1"/>
      </rPr>
      <t>Π</t>
    </r>
    <r>
      <rPr>
        <vertAlign val="subscript"/>
        <sz val="10"/>
        <rFont val="Cambria"/>
        <family val="1"/>
      </rPr>
      <t>G</t>
    </r>
    <r>
      <rPr>
        <sz val="10"/>
        <rFont val="Cambria"/>
        <family val="1"/>
      </rPr>
      <t>=</t>
    </r>
    <phoneticPr fontId="3"/>
  </si>
  <si>
    <r>
      <rPr>
        <i/>
        <sz val="10"/>
        <rFont val="Cambria"/>
        <family val="1"/>
      </rPr>
      <t>Π</t>
    </r>
    <r>
      <rPr>
        <vertAlign val="subscript"/>
        <sz val="10"/>
        <rFont val="Cambria"/>
        <family val="1"/>
      </rPr>
      <t>s</t>
    </r>
    <r>
      <rPr>
        <sz val="10"/>
        <rFont val="Cambria"/>
        <family val="1"/>
      </rPr>
      <t>=</t>
    </r>
    <phoneticPr fontId="3"/>
  </si>
  <si>
    <r>
      <t>θ</t>
    </r>
    <r>
      <rPr>
        <vertAlign val="subscript"/>
        <sz val="10"/>
        <rFont val="Cambria"/>
        <family val="1"/>
      </rPr>
      <t>c</t>
    </r>
    <r>
      <rPr>
        <sz val="10"/>
        <rFont val="Cambria"/>
        <family val="1"/>
      </rPr>
      <t xml:space="preserve"> =</t>
    </r>
    <phoneticPr fontId="3"/>
  </si>
  <si>
    <r>
      <t>θ</t>
    </r>
    <r>
      <rPr>
        <vertAlign val="subscript"/>
        <sz val="10"/>
        <rFont val="Cambria"/>
        <family val="1"/>
      </rPr>
      <t>r</t>
    </r>
    <r>
      <rPr>
        <sz val="10"/>
        <rFont val="Cambria"/>
        <family val="1"/>
      </rPr>
      <t xml:space="preserve"> =</t>
    </r>
    <phoneticPr fontId="3"/>
  </si>
  <si>
    <r>
      <rPr>
        <i/>
        <sz val="14"/>
        <rFont val="Cambria"/>
        <family val="1"/>
      </rPr>
      <t>V</t>
    </r>
    <r>
      <rPr>
        <vertAlign val="subscript"/>
        <sz val="14"/>
        <rFont val="Cambria"/>
        <family val="1"/>
      </rPr>
      <t xml:space="preserve">c </t>
    </r>
    <r>
      <rPr>
        <sz val="10"/>
        <rFont val="Cambria"/>
        <family val="1"/>
      </rPr>
      <t xml:space="preserve"> =</t>
    </r>
    <phoneticPr fontId="3"/>
  </si>
  <si>
    <r>
      <t>： 温度</t>
    </r>
    <r>
      <rPr>
        <i/>
        <sz val="10"/>
        <rFont val="Cambria"/>
        <family val="1"/>
      </rPr>
      <t>θ</t>
    </r>
    <r>
      <rPr>
        <vertAlign val="subscript"/>
        <sz val="10"/>
        <rFont val="Cambria"/>
        <family val="1"/>
      </rPr>
      <t>G</t>
    </r>
    <r>
      <rPr>
        <sz val="10"/>
        <rFont val="Century"/>
        <family val="1"/>
      </rPr>
      <t xml:space="preserve"> </t>
    </r>
    <r>
      <rPr>
        <sz val="10"/>
        <rFont val="ＭＳ Ｐゴシック"/>
        <family val="3"/>
        <charset val="128"/>
      </rPr>
      <t>℃における飽和水蒸気圧[kPa]</t>
    </r>
    <phoneticPr fontId="3"/>
  </si>
  <si>
    <r>
      <t>ガス消費量</t>
    </r>
    <r>
      <rPr>
        <sz val="10"/>
        <rFont val="ＭＳ Ｐゴシック"/>
        <family val="3"/>
        <charset val="128"/>
      </rPr>
      <t xml:space="preserve"> </t>
    </r>
    <r>
      <rPr>
        <i/>
        <sz val="10"/>
        <rFont val="Cambria"/>
        <family val="1"/>
      </rPr>
      <t>p</t>
    </r>
    <r>
      <rPr>
        <vertAlign val="subscript"/>
        <sz val="10"/>
        <rFont val="Cambria"/>
        <family val="1"/>
      </rPr>
      <t>cG</t>
    </r>
    <r>
      <rPr>
        <sz val="10"/>
        <rFont val="ＭＳ Ｐゴシック"/>
        <family val="3"/>
        <charset val="128"/>
      </rPr>
      <t xml:space="preserve"> [kWｈ] は、次式にて算出する。</t>
    </r>
    <rPh sb="2" eb="4">
      <t>ショウヒ</t>
    </rPh>
    <rPh sb="4" eb="5">
      <t>リョウ</t>
    </rPh>
    <rPh sb="18" eb="20">
      <t>ジシキ</t>
    </rPh>
    <rPh sb="22" eb="24">
      <t>サンシュツ</t>
    </rPh>
    <phoneticPr fontId="3"/>
  </si>
  <si>
    <r>
      <rPr>
        <sz val="10"/>
        <rFont val="Cambria"/>
        <family val="1"/>
      </rPr>
      <t xml:space="preserve"> </t>
    </r>
    <r>
      <rPr>
        <sz val="10"/>
        <rFont val="ＭＳ Ｐゴシック"/>
        <family val="3"/>
        <charset val="128"/>
      </rPr>
      <t>※</t>
    </r>
    <r>
      <rPr>
        <i/>
        <sz val="10"/>
        <rFont val="Cambria"/>
        <family val="1"/>
      </rPr>
      <t>U</t>
    </r>
    <r>
      <rPr>
        <vertAlign val="subscript"/>
        <sz val="10"/>
        <rFont val="Cambria"/>
        <family val="1"/>
      </rPr>
      <t xml:space="preserve">G </t>
    </r>
    <r>
      <rPr>
        <sz val="10"/>
        <rFont val="ＭＳ Ｐゴシック"/>
        <family val="3"/>
        <charset val="128"/>
      </rPr>
      <t>：</t>
    </r>
    <r>
      <rPr>
        <sz val="10"/>
        <rFont val="Cambria"/>
        <family val="1"/>
      </rPr>
      <t xml:space="preserve"> </t>
    </r>
    <r>
      <rPr>
        <sz val="10"/>
        <rFont val="ＭＳ Ｐゴシック"/>
        <family val="3"/>
        <charset val="128"/>
      </rPr>
      <t>2回目の食材の投入開始から、5 回目の食材の投入開始直前までの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</si>
  <si>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V</t>
    </r>
    <r>
      <rPr>
        <vertAlign val="subscript"/>
        <sz val="10"/>
        <rFont val="Cambria"/>
        <family val="1"/>
      </rPr>
      <t>c</t>
    </r>
    <r>
      <rPr>
        <sz val="10"/>
        <rFont val="ＭＳ Ｐゴシック"/>
        <family val="3"/>
        <charset val="128"/>
      </rPr>
      <t xml:space="preserve"> ：冷凍ポテトの連続調理能力[kg/h]</t>
    </r>
    <rPh sb="10" eb="12">
      <t>レンゾク</t>
    </rPh>
    <phoneticPr fontId="3"/>
  </si>
  <si>
    <r>
      <rPr>
        <i/>
        <sz val="10"/>
        <rFont val="Cambria"/>
        <family val="1"/>
      </rPr>
      <t>V</t>
    </r>
    <r>
      <rPr>
        <vertAlign val="subscript"/>
        <sz val="10"/>
        <rFont val="Cambria"/>
        <family val="1"/>
      </rPr>
      <t>m</t>
    </r>
    <r>
      <rPr>
        <sz val="10"/>
        <rFont val="ＭＳ Ｐゴシック"/>
        <family val="3"/>
        <charset val="128"/>
      </rPr>
      <t xml:space="preserve"> ：冷凍ポテトの最大調理量[kg/回]</t>
    </r>
    <phoneticPr fontId="3"/>
  </si>
  <si>
    <r>
      <rPr>
        <i/>
        <sz val="10"/>
        <rFont val="Cambria"/>
        <family val="1"/>
      </rPr>
      <t>T</t>
    </r>
    <r>
      <rPr>
        <vertAlign val="subscript"/>
        <sz val="10"/>
        <rFont val="Cambria"/>
        <family val="1"/>
      </rPr>
      <t>c</t>
    </r>
    <r>
      <rPr>
        <sz val="10"/>
        <rFont val="Cambria"/>
        <family val="1"/>
      </rPr>
      <t xml:space="preserve"> </t>
    </r>
    <r>
      <rPr>
        <sz val="10"/>
        <rFont val="ＭＳ Ｐゴシック"/>
        <family val="3"/>
        <charset val="128"/>
      </rPr>
      <t>：冷凍ポテトの調理に要した時間[min/回]</t>
    </r>
    <phoneticPr fontId="3"/>
  </si>
  <si>
    <r>
      <rPr>
        <sz val="10"/>
        <rFont val="Cambria"/>
        <family val="1"/>
      </rPr>
      <t xml:space="preserve"> </t>
    </r>
    <r>
      <rPr>
        <sz val="10"/>
        <rFont val="ＭＳ Ｐゴシック"/>
        <family val="3"/>
        <charset val="128"/>
      </rPr>
      <t>※</t>
    </r>
    <r>
      <rPr>
        <i/>
        <sz val="10"/>
        <rFont val="Cambria"/>
        <family val="1"/>
      </rPr>
      <t>U</t>
    </r>
    <r>
      <rPr>
        <vertAlign val="subscript"/>
        <sz val="10"/>
        <rFont val="Cambria"/>
        <family val="1"/>
      </rPr>
      <t xml:space="preserve">G </t>
    </r>
    <r>
      <rPr>
        <sz val="10"/>
        <rFont val="ＭＳ Ｐゴシック"/>
        <family val="3"/>
        <charset val="128"/>
      </rPr>
      <t>：</t>
    </r>
    <r>
      <rPr>
        <sz val="10"/>
        <rFont val="Cambria"/>
        <family val="1"/>
      </rPr>
      <t xml:space="preserve"> </t>
    </r>
    <r>
      <rPr>
        <sz val="10"/>
        <rFont val="ＭＳ Ｐゴシック"/>
        <family val="3"/>
        <charset val="128"/>
      </rPr>
      <t>2回目の食材の投入開始から、5 回目の食材の投入開始直前までの 実測ガス流量[m</t>
    </r>
    <r>
      <rPr>
        <vertAlign val="superscript"/>
        <sz val="10"/>
        <rFont val="ＭＳ Ｐゴシック"/>
        <family val="3"/>
        <charset val="128"/>
      </rPr>
      <t>3</t>
    </r>
    <r>
      <rPr>
        <sz val="10"/>
        <rFont val="ＭＳ Ｐゴシック"/>
        <family val="3"/>
        <charset val="128"/>
      </rPr>
      <t xml:space="preserve">] </t>
    </r>
    <phoneticPr fontId="3"/>
  </si>
  <si>
    <r>
      <rPr>
        <i/>
        <sz val="10"/>
        <rFont val="Cambria"/>
        <family val="1"/>
      </rPr>
      <t>θ</t>
    </r>
    <r>
      <rPr>
        <vertAlign val="subscript"/>
        <sz val="11"/>
        <rFont val="Cambria"/>
        <family val="1"/>
      </rPr>
      <t>i</t>
    </r>
    <r>
      <rPr>
        <sz val="11"/>
        <rFont val="Cambria"/>
        <family val="1"/>
      </rPr>
      <t xml:space="preserve"> </t>
    </r>
    <r>
      <rPr>
        <sz val="10"/>
        <rFont val="Cambria"/>
        <family val="1"/>
      </rPr>
      <t>=</t>
    </r>
    <phoneticPr fontId="3"/>
  </si>
  <si>
    <r>
      <rPr>
        <i/>
        <sz val="10"/>
        <rFont val="Cambria"/>
        <family val="1"/>
      </rPr>
      <t>θ</t>
    </r>
    <r>
      <rPr>
        <vertAlign val="subscript"/>
        <sz val="11"/>
        <rFont val="Cambria"/>
        <family val="1"/>
      </rPr>
      <t>rH</t>
    </r>
    <r>
      <rPr>
        <sz val="11"/>
        <rFont val="Cambria"/>
        <family val="1"/>
      </rPr>
      <t xml:space="preserve"> </t>
    </r>
    <r>
      <rPr>
        <sz val="10"/>
        <rFont val="Cambria"/>
        <family val="1"/>
      </rPr>
      <t>=</t>
    </r>
    <phoneticPr fontId="3"/>
  </si>
  <si>
    <t>（kW）</t>
    <phoneticPr fontId="3"/>
  </si>
  <si>
    <t>（kW）</t>
    <phoneticPr fontId="3"/>
  </si>
  <si>
    <r>
      <rPr>
        <i/>
        <sz val="10"/>
        <rFont val="ＭＳ Ｐゴシック"/>
        <family val="3"/>
        <charset val="128"/>
      </rPr>
      <t>　</t>
    </r>
    <r>
      <rPr>
        <i/>
        <sz val="10"/>
        <rFont val="Cambria"/>
        <family val="1"/>
      </rPr>
      <t>M</t>
    </r>
    <r>
      <rPr>
        <vertAlign val="subscript"/>
        <sz val="10"/>
        <rFont val="Cambria"/>
        <family val="1"/>
      </rPr>
      <t>w</t>
    </r>
    <r>
      <rPr>
        <vertAlign val="subscript"/>
        <sz val="10"/>
        <rFont val="ＭＳ Ｐゴシック"/>
        <family val="3"/>
        <charset val="128"/>
      </rPr>
      <t>：</t>
    </r>
    <r>
      <rPr>
        <vertAlign val="subscript"/>
        <sz val="10"/>
        <rFont val="Cambria"/>
        <family val="1"/>
      </rPr>
      <t xml:space="preserve"> </t>
    </r>
    <r>
      <rPr>
        <sz val="10"/>
        <rFont val="ＭＳ Ｐゴシック"/>
        <family val="3"/>
        <charset val="128"/>
      </rPr>
      <t>熱交換器を通過した水量[kg]</t>
    </r>
    <rPh sb="5" eb="9">
      <t>ネツコウカンキ</t>
    </rPh>
    <rPh sb="10" eb="12">
      <t>ツウカ</t>
    </rPh>
    <rPh sb="14" eb="16">
      <t>スイリョウ</t>
    </rPh>
    <phoneticPr fontId="3"/>
  </si>
  <si>
    <r>
      <rPr>
        <i/>
        <sz val="10"/>
        <rFont val="ＭＳ Ｐゴシック"/>
        <family val="3"/>
        <charset val="128"/>
      </rPr>
      <t>　</t>
    </r>
    <r>
      <rPr>
        <i/>
        <sz val="10"/>
        <rFont val="Cambria"/>
        <family val="1"/>
      </rPr>
      <t>θ</t>
    </r>
    <r>
      <rPr>
        <vertAlign val="subscript"/>
        <sz val="10"/>
        <rFont val="Cambria"/>
        <family val="1"/>
      </rPr>
      <t>wo</t>
    </r>
    <r>
      <rPr>
        <sz val="10"/>
        <rFont val="ＭＳ Ｐゴシック"/>
        <family val="3"/>
        <charset val="128"/>
      </rPr>
      <t>：</t>
    </r>
    <r>
      <rPr>
        <sz val="10"/>
        <rFont val="Cambria"/>
        <family val="1"/>
      </rPr>
      <t xml:space="preserve"> </t>
    </r>
    <r>
      <rPr>
        <sz val="10"/>
        <rFont val="ＭＳ Ｐゴシック"/>
        <family val="3"/>
        <charset val="128"/>
      </rPr>
      <t>熱交換器の出口水温[℃]</t>
    </r>
    <rPh sb="6" eb="7">
      <t>ネツ</t>
    </rPh>
    <rPh sb="11" eb="13">
      <t>デグチ</t>
    </rPh>
    <rPh sb="13" eb="15">
      <t>スイオン</t>
    </rPh>
    <phoneticPr fontId="3"/>
  </si>
  <si>
    <r>
      <rPr>
        <i/>
        <sz val="10"/>
        <rFont val="ＭＳ Ｐゴシック"/>
        <family val="3"/>
        <charset val="128"/>
      </rPr>
      <t>　</t>
    </r>
    <r>
      <rPr>
        <i/>
        <sz val="10"/>
        <rFont val="Cambria"/>
        <family val="1"/>
      </rPr>
      <t>C</t>
    </r>
    <r>
      <rPr>
        <sz val="10"/>
        <rFont val="ＭＳ Ｐゴシック"/>
        <family val="3"/>
        <charset val="128"/>
      </rPr>
      <t>：</t>
    </r>
    <r>
      <rPr>
        <sz val="10"/>
        <rFont val="Cambria"/>
        <family val="1"/>
      </rPr>
      <t xml:space="preserve"> </t>
    </r>
    <r>
      <rPr>
        <sz val="10"/>
        <rFont val="ＭＳ Ｐゴシック"/>
        <family val="3"/>
        <charset val="128"/>
      </rPr>
      <t>水の比熱 4.19kJ/kg ℃</t>
    </r>
    <phoneticPr fontId="3"/>
  </si>
  <si>
    <r>
      <rPr>
        <i/>
        <sz val="10"/>
        <rFont val="ＭＳ Ｐゴシック"/>
        <family val="3"/>
        <charset val="128"/>
      </rPr>
      <t>　</t>
    </r>
    <r>
      <rPr>
        <i/>
        <sz val="10"/>
        <rFont val="Cambria"/>
        <family val="1"/>
      </rPr>
      <t>T</t>
    </r>
    <r>
      <rPr>
        <vertAlign val="subscript"/>
        <sz val="10"/>
        <rFont val="Cambria"/>
        <family val="1"/>
      </rPr>
      <t>w</t>
    </r>
    <r>
      <rPr>
        <sz val="10"/>
        <rFont val="ＭＳ Ｐゴシック"/>
        <family val="3"/>
        <charset val="128"/>
      </rPr>
      <t>： 水量の測定時間[s]</t>
    </r>
    <rPh sb="5" eb="7">
      <t>スイリョウ</t>
    </rPh>
    <rPh sb="8" eb="10">
      <t>ソクテイ</t>
    </rPh>
    <rPh sb="10" eb="12">
      <t>ジカン</t>
    </rPh>
    <phoneticPr fontId="3"/>
  </si>
  <si>
    <r>
      <rPr>
        <i/>
        <sz val="10"/>
        <rFont val="ＭＳ Ｐゴシック"/>
        <family val="3"/>
        <charset val="128"/>
      </rPr>
      <t>　</t>
    </r>
    <r>
      <rPr>
        <i/>
        <sz val="10"/>
        <rFont val="Cambria"/>
        <family val="1"/>
      </rPr>
      <t>θ</t>
    </r>
    <r>
      <rPr>
        <vertAlign val="subscript"/>
        <sz val="10"/>
        <rFont val="Cambria"/>
        <family val="1"/>
      </rPr>
      <t>wi</t>
    </r>
    <r>
      <rPr>
        <sz val="10"/>
        <rFont val="ＭＳ Ｐゴシック"/>
        <family val="3"/>
        <charset val="128"/>
      </rPr>
      <t>：</t>
    </r>
    <r>
      <rPr>
        <vertAlign val="subscript"/>
        <sz val="10"/>
        <rFont val="ＭＳ Ｐゴシック"/>
        <family val="3"/>
        <charset val="128"/>
      </rPr>
      <t xml:space="preserve"> </t>
    </r>
    <r>
      <rPr>
        <sz val="10"/>
        <rFont val="ＭＳ Ｐゴシック"/>
        <family val="3"/>
        <charset val="128"/>
      </rPr>
      <t>熱交換器の入口水温[℃]</t>
    </r>
    <rPh sb="6" eb="10">
      <t>ネツコウカンキ</t>
    </rPh>
    <rPh sb="11" eb="13">
      <t>イリグチ</t>
    </rPh>
    <rPh sb="13" eb="15">
      <t>スイオン</t>
    </rPh>
    <phoneticPr fontId="3"/>
  </si>
  <si>
    <r>
      <t>　</t>
    </r>
    <r>
      <rPr>
        <i/>
        <sz val="10"/>
        <rFont val="Cambria"/>
        <family val="1"/>
      </rPr>
      <t>θ</t>
    </r>
    <r>
      <rPr>
        <vertAlign val="subscript"/>
        <sz val="10"/>
        <rFont val="Cambria"/>
        <family val="1"/>
      </rPr>
      <t xml:space="preserve">r </t>
    </r>
    <r>
      <rPr>
        <sz val="10"/>
        <rFont val="Cambria"/>
        <family val="1"/>
      </rPr>
      <t>:</t>
    </r>
    <r>
      <rPr>
        <sz val="10"/>
        <rFont val="ＭＳ ゴシック"/>
        <family val="3"/>
        <charset val="128"/>
      </rPr>
      <t xml:space="preserve"> 室温[℃]</t>
    </r>
    <phoneticPr fontId="3"/>
  </si>
  <si>
    <r>
      <t>　</t>
    </r>
    <r>
      <rPr>
        <i/>
        <sz val="10"/>
        <rFont val="Cambria"/>
        <family val="1"/>
      </rPr>
      <t>θ</t>
    </r>
    <r>
      <rPr>
        <vertAlign val="subscript"/>
        <sz val="10"/>
        <rFont val="Cambria"/>
        <family val="1"/>
      </rPr>
      <t>c</t>
    </r>
    <r>
      <rPr>
        <sz val="10"/>
        <rFont val="Cambria"/>
        <family val="1"/>
      </rPr>
      <t>:</t>
    </r>
    <r>
      <rPr>
        <sz val="10"/>
        <rFont val="ＭＳ ゴシック"/>
        <family val="3"/>
        <charset val="128"/>
      </rPr>
      <t xml:space="preserve"> 油温[℃]</t>
    </r>
    <phoneticPr fontId="3"/>
  </si>
  <si>
    <r>
      <t>　</t>
    </r>
    <r>
      <rPr>
        <i/>
        <sz val="10"/>
        <rFont val="Cambria"/>
        <family val="1"/>
      </rPr>
      <t>Q</t>
    </r>
    <r>
      <rPr>
        <vertAlign val="subscript"/>
        <sz val="10"/>
        <rFont val="Cambria"/>
        <family val="1"/>
      </rPr>
      <t>iL</t>
    </r>
    <r>
      <rPr>
        <sz val="10"/>
        <rFont val="ＭＳ ゴシック"/>
        <family val="3"/>
        <charset val="128"/>
      </rPr>
      <t>: 省エネ待機時ガス消費量[kWh/h]</t>
    </r>
    <phoneticPr fontId="3"/>
  </si>
  <si>
    <r>
      <rPr>
        <i/>
        <sz val="10"/>
        <rFont val="Cambria"/>
        <family val="1"/>
      </rPr>
      <t xml:space="preserve">    Q</t>
    </r>
    <r>
      <rPr>
        <vertAlign val="subscript"/>
        <sz val="10"/>
        <rFont val="Cambria"/>
        <family val="1"/>
      </rPr>
      <t>i</t>
    </r>
    <r>
      <rPr>
        <sz val="10"/>
        <rFont val="Cambria"/>
        <family val="1"/>
      </rPr>
      <t xml:space="preserve">: </t>
    </r>
    <r>
      <rPr>
        <sz val="10"/>
        <rFont val="ＭＳ ゴシック"/>
        <family val="3"/>
        <charset val="128"/>
      </rPr>
      <t>待機時ガス消費量[kWh/h]</t>
    </r>
    <phoneticPr fontId="3"/>
  </si>
  <si>
    <r>
      <t>（m</t>
    </r>
    <r>
      <rPr>
        <vertAlign val="superscript"/>
        <sz val="9"/>
        <rFont val="ＭＳ Ｐゴシック"/>
        <family val="3"/>
        <charset val="128"/>
      </rPr>
      <t>3</t>
    </r>
    <r>
      <rPr>
        <sz val="9"/>
        <rFont val="ＭＳ Ｐゴシック"/>
        <family val="3"/>
        <charset val="128"/>
      </rPr>
      <t>）</t>
    </r>
    <phoneticPr fontId="3"/>
  </si>
  <si>
    <r>
      <t>： 温度</t>
    </r>
    <r>
      <rPr>
        <i/>
        <sz val="10"/>
        <rFont val="Cambria"/>
        <family val="1"/>
      </rPr>
      <t>θ</t>
    </r>
    <r>
      <rPr>
        <vertAlign val="subscript"/>
        <sz val="10"/>
        <rFont val="Cambria"/>
        <family val="1"/>
      </rPr>
      <t>G</t>
    </r>
    <r>
      <rPr>
        <sz val="10"/>
        <rFont val="Century"/>
        <family val="1"/>
      </rPr>
      <t xml:space="preserve"> </t>
    </r>
    <r>
      <rPr>
        <sz val="10"/>
        <rFont val="ＭＳ Ｐゴシック"/>
        <family val="3"/>
        <charset val="128"/>
      </rPr>
      <t>℃における飽和水蒸気圧[kPa]</t>
    </r>
    <phoneticPr fontId="3"/>
  </si>
  <si>
    <r>
      <rPr>
        <i/>
        <sz val="10"/>
        <rFont val="Cambria"/>
        <family val="1"/>
      </rPr>
      <t>P</t>
    </r>
    <r>
      <rPr>
        <vertAlign val="subscript"/>
        <sz val="10"/>
        <rFont val="Cambria"/>
        <family val="1"/>
      </rPr>
      <t>cG</t>
    </r>
    <r>
      <rPr>
        <sz val="11"/>
        <rFont val="ＭＳ Ｐゴシック"/>
        <family val="3"/>
        <charset val="128"/>
      </rPr>
      <t/>
    </r>
    <phoneticPr fontId="3"/>
  </si>
  <si>
    <r>
      <rPr>
        <i/>
        <sz val="12"/>
        <rFont val="Cambria"/>
        <family val="1"/>
      </rPr>
      <t>P</t>
    </r>
    <r>
      <rPr>
        <vertAlign val="subscript"/>
        <sz val="12"/>
        <rFont val="Cambria"/>
        <family val="1"/>
      </rPr>
      <t>cG</t>
    </r>
    <r>
      <rPr>
        <sz val="10"/>
        <rFont val="Cambria"/>
        <family val="1"/>
      </rPr>
      <t xml:space="preserve"> = </t>
    </r>
    <phoneticPr fontId="3"/>
  </si>
  <si>
    <r>
      <rPr>
        <i/>
        <sz val="10"/>
        <rFont val="Cambria"/>
        <family val="1"/>
      </rPr>
      <t>P</t>
    </r>
    <r>
      <rPr>
        <vertAlign val="subscript"/>
        <sz val="10"/>
        <rFont val="Cambria"/>
        <family val="1"/>
      </rPr>
      <t>c</t>
    </r>
    <r>
      <rPr>
        <vertAlign val="subscript"/>
        <sz val="10"/>
        <rFont val="Cambria"/>
        <family val="1"/>
      </rPr>
      <t>E</t>
    </r>
    <phoneticPr fontId="3"/>
  </si>
  <si>
    <r>
      <t>　調理品目をポテトとし、7 mm 角のシューストリングの冷凍ポテトを食材とする。温度設定を180 ℃にして加熱を始め、油温が177 ℃以上の状態で、バスケットに最大調理量</t>
    </r>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[kg/回] の食材をいれて油槽に投入する。揚げ時間の後、食材を取り出し、油温が177 ℃以上に復帰した後、次の回の食材を投入する。これを連続して4回調理する。
　最大調理量</t>
    </r>
    <r>
      <rPr>
        <i/>
        <sz val="10"/>
        <rFont val="Cambria"/>
        <family val="1"/>
      </rPr>
      <t>V</t>
    </r>
    <r>
      <rPr>
        <vertAlign val="subscript"/>
        <sz val="10"/>
        <rFont val="Cambria"/>
        <family val="1"/>
      </rPr>
      <t>m</t>
    </r>
    <r>
      <rPr>
        <vertAlign val="subscript"/>
        <sz val="10"/>
        <rFont val="Century"/>
        <family val="1"/>
      </rPr>
      <t xml:space="preserve"> </t>
    </r>
    <r>
      <rPr>
        <sz val="10"/>
        <rFont val="ＭＳ Ｐゴシック"/>
        <family val="3"/>
        <charset val="128"/>
      </rPr>
      <t>[kg/回] は、調理中の油温が170 ℃以下にならない量を予備試験で確認し、事前に決定する。揚げ時間は、2分半を目安とし、食材の取り出し後、3分以内に測定した食材の芯温が80 ℃以上であることを予備試験で確認し、事前に決定する。冷凍ポテトの調理に要した時間</t>
    </r>
    <r>
      <rPr>
        <i/>
        <sz val="10"/>
        <rFont val="Cambria"/>
        <family val="1"/>
      </rPr>
      <t>T</t>
    </r>
    <r>
      <rPr>
        <vertAlign val="subscript"/>
        <sz val="10"/>
        <rFont val="Cambria"/>
        <family val="1"/>
      </rPr>
      <t>c</t>
    </r>
    <r>
      <rPr>
        <vertAlign val="subscript"/>
        <sz val="10"/>
        <rFont val="Century"/>
        <family val="1"/>
      </rPr>
      <t xml:space="preserve"> </t>
    </r>
    <r>
      <rPr>
        <sz val="10"/>
        <rFont val="ＭＳ Ｐゴシック"/>
        <family val="3"/>
        <charset val="128"/>
      </rPr>
      <t>[min/回] は、食材の投入開始から、次の回の食材の投入開始までの時間とする。調理に要した時間</t>
    </r>
    <r>
      <rPr>
        <i/>
        <sz val="10"/>
        <rFont val="Cambria"/>
        <family val="1"/>
      </rPr>
      <t>T</t>
    </r>
    <r>
      <rPr>
        <vertAlign val="subscript"/>
        <sz val="10"/>
        <rFont val="Cambria"/>
        <family val="1"/>
      </rPr>
      <t>c</t>
    </r>
    <r>
      <rPr>
        <sz val="10"/>
        <rFont val="ＭＳ Ｐゴシック"/>
        <family val="3"/>
        <charset val="128"/>
      </rPr>
      <t xml:space="preserve"> [min/回] およびエネルギー消費量</t>
    </r>
    <r>
      <rPr>
        <i/>
        <sz val="10"/>
        <rFont val="Cambria"/>
        <family val="1"/>
      </rPr>
      <t>P</t>
    </r>
    <r>
      <rPr>
        <vertAlign val="subscript"/>
        <sz val="10"/>
        <rFont val="Cambria"/>
        <family val="1"/>
      </rPr>
      <t>c</t>
    </r>
    <r>
      <rPr>
        <vertAlign val="subscript"/>
        <sz val="10"/>
        <rFont val="Century"/>
        <family val="1"/>
      </rPr>
      <t xml:space="preserve"> </t>
    </r>
    <r>
      <rPr>
        <sz val="10"/>
        <rFont val="ＭＳ Ｐゴシック"/>
        <family val="3"/>
        <charset val="128"/>
      </rPr>
      <t>[kWh/回] は、2回目の食材の投入開始から、5回目の食材の投入開始直前までの平均値とする。
　連続調理能力</t>
    </r>
    <r>
      <rPr>
        <i/>
        <sz val="10"/>
        <rFont val="Cambria"/>
        <family val="1"/>
      </rPr>
      <t>V</t>
    </r>
    <r>
      <rPr>
        <vertAlign val="subscript"/>
        <sz val="10"/>
        <rFont val="Cambria"/>
        <family val="1"/>
      </rPr>
      <t>c</t>
    </r>
    <r>
      <rPr>
        <sz val="10"/>
        <rFont val="ＭＳ Ｐゴシック"/>
        <family val="3"/>
        <charset val="128"/>
      </rPr>
      <t xml:space="preserve"> [kg/h] は、次式 で計算する。</t>
    </r>
    <rPh sb="377" eb="379">
      <t>ショウヒ</t>
    </rPh>
    <phoneticPr fontId="3"/>
  </si>
  <si>
    <r>
      <rPr>
        <i/>
        <sz val="10"/>
        <rFont val="Cambria"/>
        <family val="1"/>
      </rPr>
      <t>P</t>
    </r>
    <r>
      <rPr>
        <vertAlign val="subscript"/>
        <sz val="10"/>
        <rFont val="Cambria"/>
        <family val="1"/>
      </rPr>
      <t>c</t>
    </r>
    <r>
      <rPr>
        <vertAlign val="subscript"/>
        <sz val="10"/>
        <rFont val="Cambria"/>
        <family val="1"/>
      </rPr>
      <t>E</t>
    </r>
    <phoneticPr fontId="3"/>
  </si>
  <si>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</si>
  <si>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r>
      <rPr>
        <i/>
        <sz val="10"/>
        <rFont val="Cambria"/>
        <family val="1"/>
      </rPr>
      <t>Π</t>
    </r>
    <r>
      <rPr>
        <vertAlign val="subscript"/>
        <sz val="10"/>
        <rFont val="Cambria"/>
        <family val="1"/>
      </rPr>
      <t>s</t>
    </r>
    <r>
      <rPr>
        <sz val="10"/>
        <rFont val="ＭＳ Ｐゴシック"/>
        <family val="3"/>
        <charset val="128"/>
      </rPr>
      <t xml:space="preserve"> ：  温度</t>
    </r>
    <r>
      <rPr>
        <i/>
        <sz val="10"/>
        <rFont val="Cambria"/>
        <family val="1"/>
      </rPr>
      <t>θ</t>
    </r>
    <r>
      <rPr>
        <vertAlign val="subscript"/>
        <sz val="10"/>
        <rFont val="Cambria"/>
        <family val="1"/>
      </rPr>
      <t>G</t>
    </r>
    <r>
      <rPr>
        <sz val="10"/>
        <rFont val="ＭＳ Ｐゴシック"/>
        <family val="3"/>
        <charset val="128"/>
      </rPr>
      <t xml:space="preserve"> ℃における飽和水蒸気圧[kPa]</t>
    </r>
    <phoneticPr fontId="3"/>
  </si>
  <si>
    <t>（個/回） (整数)</t>
    <rPh sb="1" eb="2">
      <t>コ</t>
    </rPh>
    <rPh sb="3" eb="4">
      <t>カイ</t>
    </rPh>
    <rPh sb="7" eb="9">
      <t>セイスウ</t>
    </rPh>
    <phoneticPr fontId="3"/>
  </si>
  <si>
    <t>（kg/回）（小数点以下2位）</t>
    <rPh sb="4" eb="5">
      <t>カイ</t>
    </rPh>
    <phoneticPr fontId="3"/>
  </si>
  <si>
    <t>(min/回)</t>
    <phoneticPr fontId="3"/>
  </si>
  <si>
    <t>(kWh/回)</t>
    <phoneticPr fontId="3"/>
  </si>
  <si>
    <t>(kWh/回)</t>
    <phoneticPr fontId="3"/>
  </si>
  <si>
    <t>（小数点以下3位）</t>
    <phoneticPr fontId="3"/>
  </si>
  <si>
    <t>（小数点以下2位）</t>
    <phoneticPr fontId="3"/>
  </si>
  <si>
    <t>（小数点以下1位）</t>
    <phoneticPr fontId="3"/>
  </si>
  <si>
    <t>(整数)</t>
    <rPh sb="1" eb="3">
      <t>セイスウ</t>
    </rPh>
    <phoneticPr fontId="3"/>
  </si>
  <si>
    <t>試験機器の最大ガス消費量</t>
    <rPh sb="0" eb="2">
      <t>シケン</t>
    </rPh>
    <rPh sb="2" eb="4">
      <t>キキ</t>
    </rPh>
    <rPh sb="5" eb="7">
      <t>サイダイ</t>
    </rPh>
    <rPh sb="9" eb="11">
      <t>ショウヒ</t>
    </rPh>
    <rPh sb="11" eb="12">
      <t>リョウ</t>
    </rPh>
    <phoneticPr fontId="3"/>
  </si>
  <si>
    <t>ガス消費量の許容差</t>
    <rPh sb="2" eb="4">
      <t>ショウヒ</t>
    </rPh>
    <rPh sb="4" eb="5">
      <t>リョウ</t>
    </rPh>
    <rPh sb="6" eb="8">
      <t>キョヨウ</t>
    </rPh>
    <rPh sb="8" eb="9">
      <t>サ</t>
    </rPh>
    <phoneticPr fontId="3"/>
  </si>
  <si>
    <r>
      <t>　試験機器の最大消費電力と定格消費電力の差</t>
    </r>
    <r>
      <rPr>
        <i/>
        <sz val="10"/>
        <rFont val="Cambria"/>
        <family val="1"/>
      </rPr>
      <t>ε</t>
    </r>
    <r>
      <rPr>
        <vertAlign val="subscript"/>
        <sz val="10"/>
        <rFont val="Cambria"/>
        <family val="1"/>
      </rPr>
      <t>p</t>
    </r>
    <r>
      <rPr>
        <sz val="10"/>
        <rFont val="ＭＳ Ｐゴシック"/>
        <family val="3"/>
        <charset val="128"/>
      </rPr>
      <t>[%] が消費電力の許容差に適合するように、定格消費電力</t>
    </r>
    <r>
      <rPr>
        <i/>
        <sz val="10"/>
        <rFont val="Cambria"/>
        <family val="1"/>
      </rPr>
      <t>p</t>
    </r>
    <r>
      <rPr>
        <vertAlign val="subscript"/>
        <sz val="10"/>
        <rFont val="Cambria"/>
        <family val="1"/>
      </rPr>
      <t>rE</t>
    </r>
    <r>
      <rPr>
        <sz val="10"/>
        <rFont val="ＭＳ Ｐゴシック"/>
        <family val="3"/>
        <charset val="128"/>
      </rPr>
      <t>[kW] を定める。</t>
    </r>
    <rPh sb="15" eb="17">
      <t>ショウヒ</t>
    </rPh>
    <rPh sb="17" eb="19">
      <t>デンリョク</t>
    </rPh>
    <rPh sb="28" eb="30">
      <t>ショウヒ</t>
    </rPh>
    <rPh sb="30" eb="32">
      <t>デンリョク</t>
    </rPh>
    <rPh sb="47" eb="49">
      <t>ショウヒ</t>
    </rPh>
    <rPh sb="49" eb="51">
      <t>デンリョク</t>
    </rPh>
    <phoneticPr fontId="3"/>
  </si>
  <si>
    <t>消費電力の許容差</t>
    <rPh sb="0" eb="2">
      <t>ショウヒ</t>
    </rPh>
    <rPh sb="2" eb="4">
      <t>デンリョク</t>
    </rPh>
    <rPh sb="5" eb="7">
      <t>キョヨウ</t>
    </rPh>
    <rPh sb="7" eb="8">
      <t>サ</t>
    </rPh>
    <phoneticPr fontId="3"/>
  </si>
  <si>
    <t>定格エネルギー消費量（ガス）</t>
    <rPh sb="0" eb="2">
      <t>テイカク</t>
    </rPh>
    <rPh sb="7" eb="9">
      <t>ショウヒ</t>
    </rPh>
    <phoneticPr fontId="3"/>
  </si>
  <si>
    <t>　許容差±10%</t>
    <rPh sb="1" eb="3">
      <t>キョヨウ</t>
    </rPh>
    <rPh sb="3" eb="4">
      <t>サ</t>
    </rPh>
    <phoneticPr fontId="3"/>
  </si>
  <si>
    <r>
      <rPr>
        <i/>
        <sz val="10"/>
        <rFont val="Cambria"/>
        <family val="1"/>
      </rPr>
      <t>P</t>
    </r>
    <r>
      <rPr>
        <vertAlign val="subscript"/>
        <sz val="10"/>
        <rFont val="Cambria"/>
        <family val="1"/>
      </rPr>
      <t>cG</t>
    </r>
    <r>
      <rPr>
        <sz val="10"/>
        <rFont val="ＭＳ Ｐゴシック"/>
        <family val="3"/>
        <charset val="128"/>
      </rPr>
      <t>：ガス消費量(冷凍コロッケ)[kWh/回]</t>
    </r>
    <phoneticPr fontId="3"/>
  </si>
  <si>
    <r>
      <rPr>
        <i/>
        <sz val="12"/>
        <rFont val="Cambria"/>
        <family val="1"/>
      </rPr>
      <t>P</t>
    </r>
    <r>
      <rPr>
        <vertAlign val="subscript"/>
        <sz val="12"/>
        <rFont val="Cambria"/>
        <family val="1"/>
      </rPr>
      <t>cG</t>
    </r>
    <r>
      <rPr>
        <sz val="12"/>
        <rFont val="Cambria"/>
        <family val="1"/>
      </rPr>
      <t xml:space="preserve"> = </t>
    </r>
    <phoneticPr fontId="3"/>
  </si>
  <si>
    <r>
      <t>　温度設定を190 ℃以上にして加熱する。熱交換器は、油槽面全域に広がり、油槽内の加熱部直上から油面までの間に、完全に沈める。熱交換器を油槽内に沈める際には、水を流しながら行うこと。
　水量を調節して油温</t>
    </r>
    <r>
      <rPr>
        <i/>
        <sz val="10"/>
        <rFont val="Cambria"/>
        <family val="1"/>
      </rPr>
      <t>θ</t>
    </r>
    <r>
      <rPr>
        <vertAlign val="subscript"/>
        <sz val="10"/>
        <rFont val="Cambria"/>
        <family val="1"/>
      </rPr>
      <t>c</t>
    </r>
    <r>
      <rPr>
        <sz val="10"/>
        <rFont val="ＭＳ Ｐゴシック"/>
        <family val="3"/>
        <charset val="128"/>
      </rPr>
      <t>[℃] が１時間以上安定したら、熱交換器を通過した水量</t>
    </r>
    <r>
      <rPr>
        <i/>
        <sz val="10"/>
        <rFont val="Cambria"/>
        <family val="1"/>
      </rPr>
      <t>M</t>
    </r>
    <r>
      <rPr>
        <vertAlign val="subscript"/>
        <sz val="10"/>
        <rFont val="Cambria"/>
        <family val="1"/>
      </rPr>
      <t>w</t>
    </r>
    <r>
      <rPr>
        <sz val="10"/>
        <rFont val="ＭＳ Ｐゴシック"/>
        <family val="3"/>
        <charset val="128"/>
      </rPr>
      <t>[kg]、ならびに、水量測定中の熱交換器の入口水温</t>
    </r>
    <r>
      <rPr>
        <i/>
        <sz val="10"/>
        <rFont val="Cambria"/>
        <family val="1"/>
      </rPr>
      <t>θ</t>
    </r>
    <r>
      <rPr>
        <vertAlign val="subscript"/>
        <sz val="10"/>
        <rFont val="Cambria"/>
        <family val="1"/>
      </rPr>
      <t>wi</t>
    </r>
    <r>
      <rPr>
        <sz val="10"/>
        <rFont val="ＭＳ Ｐゴシック"/>
        <family val="3"/>
        <charset val="128"/>
      </rPr>
      <t>[℃]、出口水温</t>
    </r>
    <r>
      <rPr>
        <i/>
        <sz val="10"/>
        <rFont val="Cambria"/>
        <family val="1"/>
      </rPr>
      <t>θ</t>
    </r>
    <r>
      <rPr>
        <vertAlign val="subscript"/>
        <sz val="10"/>
        <rFont val="Cambria"/>
        <family val="1"/>
      </rPr>
      <t>wo</t>
    </r>
    <r>
      <rPr>
        <sz val="10"/>
        <rFont val="ＭＳ Ｐゴシック"/>
        <family val="3"/>
        <charset val="128"/>
      </rPr>
      <t>[℃]、およびガス消費量</t>
    </r>
    <r>
      <rPr>
        <i/>
        <sz val="10"/>
        <rFont val="Cambria"/>
        <family val="1"/>
      </rPr>
      <t>P</t>
    </r>
    <r>
      <rPr>
        <vertAlign val="subscript"/>
        <sz val="10"/>
        <rFont val="Cambria"/>
        <family val="1"/>
      </rPr>
      <t>wG</t>
    </r>
    <r>
      <rPr>
        <sz val="10"/>
        <rFont val="ＭＳ Ｐゴシック"/>
        <family val="3"/>
        <charset val="128"/>
      </rPr>
      <t>[kWh]を測定する。
　定常負荷時熱効率</t>
    </r>
    <r>
      <rPr>
        <i/>
        <sz val="10"/>
        <rFont val="Cambria"/>
        <family val="1"/>
      </rPr>
      <t>η</t>
    </r>
    <r>
      <rPr>
        <vertAlign val="subscript"/>
        <sz val="10"/>
        <rFont val="Cambria"/>
        <family val="1"/>
      </rPr>
      <t>o</t>
    </r>
    <r>
      <rPr>
        <sz val="10"/>
        <rFont val="ＭＳ Ｐゴシック"/>
        <family val="3"/>
        <charset val="128"/>
      </rPr>
      <t>[%]は、通水した熱交換器の交換熱量を出力とする熱効率であり、次式で計算される。</t>
    </r>
    <phoneticPr fontId="3"/>
  </si>
  <si>
    <r>
      <t xml:space="preserve"> </t>
    </r>
    <r>
      <rPr>
        <i/>
        <sz val="10"/>
        <rFont val="Cambria"/>
        <family val="1"/>
      </rPr>
      <t>P</t>
    </r>
    <r>
      <rPr>
        <vertAlign val="subscript"/>
        <sz val="10"/>
        <rFont val="Cambria"/>
        <family val="1"/>
      </rPr>
      <t>wG</t>
    </r>
    <r>
      <rPr>
        <sz val="10"/>
        <rFont val="ＭＳ Ｐゴシック"/>
        <family val="3"/>
        <charset val="128"/>
      </rPr>
      <t>：</t>
    </r>
    <r>
      <rPr>
        <vertAlign val="subscript"/>
        <sz val="10"/>
        <rFont val="Cambria"/>
        <family val="1"/>
      </rPr>
      <t xml:space="preserve"> </t>
    </r>
    <r>
      <rPr>
        <sz val="10"/>
        <rFont val="ＭＳ Ｐゴシック"/>
        <family val="3"/>
        <charset val="128"/>
      </rPr>
      <t>ガス消費量[kWh]</t>
    </r>
    <rPh sb="8" eb="10">
      <t>ショウヒ</t>
    </rPh>
    <rPh sb="10" eb="11">
      <t>リョウ</t>
    </rPh>
    <phoneticPr fontId="3"/>
  </si>
  <si>
    <r>
      <t>P</t>
    </r>
    <r>
      <rPr>
        <vertAlign val="subscript"/>
        <sz val="10"/>
        <rFont val="Cambria"/>
        <family val="1"/>
      </rPr>
      <t>wG</t>
    </r>
    <r>
      <rPr>
        <sz val="10"/>
        <rFont val="Cambria"/>
        <family val="1"/>
      </rPr>
      <t xml:space="preserve"> =</t>
    </r>
    <phoneticPr fontId="3"/>
  </si>
  <si>
    <r>
      <t>　　　</t>
    </r>
    <r>
      <rPr>
        <i/>
        <sz val="10"/>
        <rFont val="Cambria"/>
        <family val="1"/>
      </rPr>
      <t>P</t>
    </r>
    <r>
      <rPr>
        <vertAlign val="subscript"/>
        <sz val="10"/>
        <rFont val="Cambria"/>
        <family val="1"/>
      </rPr>
      <t>bG</t>
    </r>
    <r>
      <rPr>
        <sz val="10"/>
        <rFont val="Cambria"/>
        <family val="1"/>
      </rPr>
      <t xml:space="preserve"> </t>
    </r>
    <r>
      <rPr>
        <sz val="10"/>
        <rFont val="ＭＳ Ｐゴシック"/>
        <family val="3"/>
        <charset val="128"/>
      </rPr>
      <t>：ガス消費量[kWh]</t>
    </r>
    <phoneticPr fontId="3"/>
  </si>
  <si>
    <r>
      <rPr>
        <i/>
        <sz val="10"/>
        <rFont val="Cambria"/>
        <family val="1"/>
      </rPr>
      <t>P</t>
    </r>
    <r>
      <rPr>
        <vertAlign val="subscript"/>
        <sz val="10"/>
        <rFont val="Cambria"/>
        <family val="1"/>
      </rPr>
      <t>bG</t>
    </r>
    <r>
      <rPr>
        <sz val="10"/>
        <rFont val="Cambria"/>
        <family val="1"/>
      </rPr>
      <t xml:space="preserve"> = </t>
    </r>
    <phoneticPr fontId="3"/>
  </si>
  <si>
    <t xml:space="preserve"> 最大消費電力測定グラフ</t>
    <phoneticPr fontId="3"/>
  </si>
  <si>
    <r>
      <rPr>
        <i/>
        <sz val="14"/>
        <rFont val="Cambria"/>
        <family val="1"/>
      </rPr>
      <t>Q</t>
    </r>
    <r>
      <rPr>
        <vertAlign val="subscript"/>
        <sz val="14"/>
        <rFont val="Cambria"/>
        <family val="1"/>
      </rPr>
      <t>sG</t>
    </r>
    <r>
      <rPr>
        <vertAlign val="subscript"/>
        <sz val="14"/>
        <rFont val="Century"/>
        <family val="1"/>
      </rPr>
      <t xml:space="preserve"> </t>
    </r>
    <r>
      <rPr>
        <sz val="10"/>
        <rFont val="ＭＳ Ｐゴシック"/>
        <family val="3"/>
        <charset val="128"/>
      </rPr>
      <t>平均値=</t>
    </r>
    <rPh sb="4" eb="7">
      <t>ヘイキンチ</t>
    </rPh>
    <phoneticPr fontId="3"/>
  </si>
  <si>
    <r>
      <rPr>
        <i/>
        <sz val="14"/>
        <rFont val="Cambria"/>
        <family val="1"/>
      </rPr>
      <t>Q</t>
    </r>
    <r>
      <rPr>
        <vertAlign val="subscript"/>
        <sz val="14"/>
        <rFont val="Cambria"/>
        <family val="1"/>
      </rPr>
      <t xml:space="preserve">sE </t>
    </r>
    <r>
      <rPr>
        <sz val="10"/>
        <rFont val="ＭＳ Ｐゴシック"/>
        <family val="3"/>
        <charset val="128"/>
      </rPr>
      <t>平均値=</t>
    </r>
    <rPh sb="4" eb="7">
      <t>ヘイキンチ</t>
    </rPh>
    <phoneticPr fontId="3"/>
  </si>
  <si>
    <r>
      <rPr>
        <i/>
        <sz val="11"/>
        <rFont val="Cambria"/>
        <family val="1"/>
      </rPr>
      <t>Q</t>
    </r>
    <r>
      <rPr>
        <vertAlign val="subscript"/>
        <sz val="11"/>
        <rFont val="Cambria"/>
        <family val="1"/>
      </rPr>
      <t>cE</t>
    </r>
    <r>
      <rPr>
        <sz val="11"/>
        <rFont val="Cambria"/>
        <family val="1"/>
      </rPr>
      <t xml:space="preserve"> </t>
    </r>
    <r>
      <rPr>
        <sz val="10"/>
        <rFont val="Cambria"/>
        <family val="1"/>
      </rPr>
      <t>=</t>
    </r>
    <phoneticPr fontId="3"/>
  </si>
  <si>
    <r>
      <rPr>
        <i/>
        <sz val="10"/>
        <rFont val="Cambria"/>
        <family val="1"/>
      </rPr>
      <t>Q</t>
    </r>
    <r>
      <rPr>
        <vertAlign val="subscript"/>
        <sz val="10"/>
        <rFont val="Cambria"/>
        <family val="1"/>
      </rPr>
      <t xml:space="preserve">cG </t>
    </r>
    <r>
      <rPr>
        <sz val="10"/>
        <rFont val="ＭＳ Ｐゴシック"/>
        <family val="3"/>
        <charset val="128"/>
      </rPr>
      <t>: 調理時ガス消費量[kWh/h]</t>
    </r>
    <rPh sb="11" eb="13">
      <t>ショウヒ</t>
    </rPh>
    <phoneticPr fontId="3"/>
  </si>
  <si>
    <r>
      <rPr>
        <i/>
        <sz val="11"/>
        <rFont val="Cambria"/>
        <family val="1"/>
      </rPr>
      <t>Q</t>
    </r>
    <r>
      <rPr>
        <vertAlign val="subscript"/>
        <sz val="11"/>
        <rFont val="Cambria"/>
        <family val="1"/>
      </rPr>
      <t>cG</t>
    </r>
    <r>
      <rPr>
        <sz val="11"/>
        <rFont val="Cambria"/>
        <family val="1"/>
      </rPr>
      <t xml:space="preserve"> </t>
    </r>
    <r>
      <rPr>
        <sz val="10"/>
        <rFont val="Cambria"/>
        <family val="1"/>
      </rPr>
      <t>=</t>
    </r>
    <phoneticPr fontId="3"/>
  </si>
  <si>
    <r>
      <rPr>
        <i/>
        <sz val="11"/>
        <rFont val="Cambria"/>
        <family val="1"/>
      </rPr>
      <t>Q</t>
    </r>
    <r>
      <rPr>
        <vertAlign val="subscript"/>
        <sz val="11"/>
        <rFont val="Cambria"/>
        <family val="1"/>
      </rPr>
      <t>iG</t>
    </r>
    <r>
      <rPr>
        <sz val="11"/>
        <rFont val="Cambria"/>
        <family val="1"/>
      </rPr>
      <t xml:space="preserve"> </t>
    </r>
    <r>
      <rPr>
        <sz val="10"/>
        <rFont val="Cambria"/>
        <family val="1"/>
      </rPr>
      <t>=</t>
    </r>
    <phoneticPr fontId="3"/>
  </si>
  <si>
    <r>
      <rPr>
        <i/>
        <sz val="10"/>
        <rFont val="Cambria"/>
        <family val="1"/>
      </rPr>
      <t>Q</t>
    </r>
    <r>
      <rPr>
        <vertAlign val="subscript"/>
        <sz val="10"/>
        <rFont val="Cambria"/>
        <family val="1"/>
      </rPr>
      <t xml:space="preserve">iG </t>
    </r>
    <r>
      <rPr>
        <sz val="10"/>
        <rFont val="ＭＳ Ｐゴシック"/>
        <family val="3"/>
        <charset val="128"/>
      </rPr>
      <t>: 待機時ガス消費量[kWh/h]</t>
    </r>
    <rPh sb="11" eb="13">
      <t>ショウヒ</t>
    </rPh>
    <phoneticPr fontId="3"/>
  </si>
  <si>
    <r>
      <rPr>
        <i/>
        <sz val="11"/>
        <rFont val="Cambria"/>
        <family val="1"/>
      </rPr>
      <t>Q</t>
    </r>
    <r>
      <rPr>
        <vertAlign val="subscript"/>
        <sz val="11"/>
        <rFont val="Cambria"/>
        <family val="1"/>
      </rPr>
      <t>sG</t>
    </r>
    <r>
      <rPr>
        <sz val="11"/>
        <rFont val="Cambria"/>
        <family val="1"/>
      </rPr>
      <t xml:space="preserve"> </t>
    </r>
    <r>
      <rPr>
        <sz val="10"/>
        <rFont val="Cambria"/>
        <family val="1"/>
      </rPr>
      <t>=</t>
    </r>
    <phoneticPr fontId="3"/>
  </si>
  <si>
    <r>
      <rPr>
        <i/>
        <sz val="10"/>
        <rFont val="Cambria"/>
        <family val="1"/>
      </rPr>
      <t>Q</t>
    </r>
    <r>
      <rPr>
        <vertAlign val="subscript"/>
        <sz val="10"/>
        <rFont val="Cambria"/>
        <family val="1"/>
      </rPr>
      <t>cE</t>
    </r>
    <r>
      <rPr>
        <vertAlign val="subscript"/>
        <sz val="10"/>
        <rFont val="Century"/>
        <family val="1"/>
      </rPr>
      <t xml:space="preserve"> </t>
    </r>
    <r>
      <rPr>
        <sz val="10"/>
        <rFont val="ＭＳ Ｐゴシック"/>
        <family val="3"/>
        <charset val="128"/>
      </rPr>
      <t>: 調理時消費電力量[kWh/h]</t>
    </r>
    <rPh sb="9" eb="11">
      <t>ショウヒ</t>
    </rPh>
    <rPh sb="11" eb="13">
      <t>デンリョク</t>
    </rPh>
    <phoneticPr fontId="3"/>
  </si>
  <si>
    <r>
      <rPr>
        <i/>
        <sz val="10"/>
        <rFont val="Cambria"/>
        <family val="1"/>
      </rPr>
      <t>Q</t>
    </r>
    <r>
      <rPr>
        <vertAlign val="subscript"/>
        <sz val="10"/>
        <rFont val="Cambria"/>
        <family val="1"/>
      </rPr>
      <t xml:space="preserve">iE </t>
    </r>
    <r>
      <rPr>
        <sz val="10"/>
        <rFont val="ＭＳ Ｐゴシック"/>
        <family val="3"/>
        <charset val="128"/>
      </rPr>
      <t>: 待機時消費電力量[kWh/h]</t>
    </r>
    <rPh sb="9" eb="11">
      <t>ショウヒ</t>
    </rPh>
    <rPh sb="11" eb="13">
      <t>デンリョク</t>
    </rPh>
    <phoneticPr fontId="3"/>
  </si>
  <si>
    <r>
      <rPr>
        <i/>
        <sz val="11"/>
        <rFont val="Cambria"/>
        <family val="1"/>
      </rPr>
      <t>Q</t>
    </r>
    <r>
      <rPr>
        <vertAlign val="subscript"/>
        <sz val="11"/>
        <rFont val="Cambria"/>
        <family val="1"/>
      </rPr>
      <t>iE</t>
    </r>
    <r>
      <rPr>
        <sz val="11"/>
        <rFont val="Cambria"/>
        <family val="1"/>
      </rPr>
      <t xml:space="preserve"> </t>
    </r>
    <r>
      <rPr>
        <sz val="10"/>
        <rFont val="Cambria"/>
        <family val="1"/>
      </rPr>
      <t>=</t>
    </r>
    <phoneticPr fontId="3"/>
  </si>
  <si>
    <r>
      <rPr>
        <i/>
        <sz val="11"/>
        <rFont val="Cambria"/>
        <family val="1"/>
      </rPr>
      <t>Q</t>
    </r>
    <r>
      <rPr>
        <vertAlign val="subscript"/>
        <sz val="11"/>
        <rFont val="Cambria"/>
        <family val="1"/>
      </rPr>
      <t>sE</t>
    </r>
    <r>
      <rPr>
        <sz val="11"/>
        <rFont val="Cambria"/>
        <family val="1"/>
      </rPr>
      <t xml:space="preserve"> </t>
    </r>
    <r>
      <rPr>
        <sz val="10"/>
        <rFont val="Cambria"/>
        <family val="1"/>
      </rPr>
      <t>=</t>
    </r>
    <phoneticPr fontId="3"/>
  </si>
  <si>
    <r>
      <rPr>
        <i/>
        <sz val="10"/>
        <rFont val="Cambria"/>
        <family val="1"/>
      </rPr>
      <t>T</t>
    </r>
    <r>
      <rPr>
        <vertAlign val="subscript"/>
        <sz val="10"/>
        <rFont val="Cambria"/>
        <family val="1"/>
      </rPr>
      <t xml:space="preserve">c </t>
    </r>
    <r>
      <rPr>
        <sz val="10"/>
        <rFont val="ＭＳ Ｐゴシック"/>
        <family val="3"/>
        <charset val="128"/>
      </rPr>
      <t>平均値=</t>
    </r>
    <rPh sb="3" eb="6">
      <t>ヘイキンチ</t>
    </rPh>
    <phoneticPr fontId="3"/>
  </si>
  <si>
    <r>
      <rPr>
        <i/>
        <sz val="11"/>
        <rFont val="Cambria"/>
        <family val="1"/>
      </rPr>
      <t>v</t>
    </r>
    <r>
      <rPr>
        <vertAlign val="subscript"/>
        <sz val="11"/>
        <rFont val="Cambria"/>
        <family val="1"/>
      </rPr>
      <t>d</t>
    </r>
    <r>
      <rPr>
        <sz val="11"/>
        <rFont val="Cambria"/>
        <family val="1"/>
      </rPr>
      <t xml:space="preserve"> </t>
    </r>
    <r>
      <rPr>
        <sz val="10"/>
        <rFont val="Cambria"/>
        <family val="1"/>
      </rPr>
      <t>=</t>
    </r>
    <phoneticPr fontId="3"/>
  </si>
  <si>
    <r>
      <rPr>
        <i/>
        <sz val="11"/>
        <rFont val="Cambria"/>
        <family val="1"/>
      </rPr>
      <t>v</t>
    </r>
    <r>
      <rPr>
        <vertAlign val="subscript"/>
        <sz val="11"/>
        <rFont val="Cambria"/>
        <family val="1"/>
      </rPr>
      <t>d</t>
    </r>
    <r>
      <rPr>
        <sz val="11"/>
        <rFont val="Cambria"/>
        <family val="1"/>
      </rPr>
      <t xml:space="preserve"> </t>
    </r>
    <r>
      <rPr>
        <sz val="10"/>
        <rFont val="Cambria"/>
        <family val="1"/>
      </rPr>
      <t>=</t>
    </r>
    <phoneticPr fontId="3"/>
  </si>
  <si>
    <r>
      <rPr>
        <i/>
        <sz val="10"/>
        <rFont val="Cambria"/>
        <family val="1"/>
      </rPr>
      <t>n</t>
    </r>
    <r>
      <rPr>
        <vertAlign val="subscript"/>
        <sz val="10"/>
        <rFont val="Cambria"/>
        <family val="1"/>
      </rPr>
      <t>s</t>
    </r>
    <r>
      <rPr>
        <sz val="10"/>
        <rFont val="Cambria"/>
        <family val="1"/>
      </rPr>
      <t xml:space="preserve"> =</t>
    </r>
    <phoneticPr fontId="3"/>
  </si>
  <si>
    <t>　（標準値は冷凍コロッケ800 個/日または冷凍ポテト50kg/日）</t>
    <phoneticPr fontId="3"/>
  </si>
  <si>
    <t>【ガス】</t>
    <phoneticPr fontId="3"/>
  </si>
  <si>
    <t>【電気】</t>
    <phoneticPr fontId="3"/>
  </si>
  <si>
    <t>[流量計の選択]</t>
    <rPh sb="1" eb="4">
      <t>リュウリョウケイ</t>
    </rPh>
    <rPh sb="5" eb="7">
      <t>センタク</t>
    </rPh>
    <phoneticPr fontId="3"/>
  </si>
  <si>
    <r>
      <t>※ガスおよび電気などの複数のエネルギー源を消費する試験機器のエネルギー消費量</t>
    </r>
    <r>
      <rPr>
        <i/>
        <sz val="10"/>
        <rFont val="Cambria"/>
        <family val="1"/>
      </rPr>
      <t>Q</t>
    </r>
    <r>
      <rPr>
        <sz val="10"/>
        <rFont val="ＭＳ Ｐゴシック"/>
        <family val="3"/>
        <charset val="128"/>
      </rPr>
      <t>はそれぞれ個別に算出する。</t>
    </r>
    <phoneticPr fontId="3"/>
  </si>
  <si>
    <r>
      <t xml:space="preserve"> 油槽内の油を室温になじませた後、最大入力で加熱を始め、ガス消費量が一定になった時の値を試験機器の最大ガス消費量</t>
    </r>
    <r>
      <rPr>
        <i/>
        <sz val="10"/>
        <rFont val="Cambria"/>
        <family val="1"/>
      </rPr>
      <t>p</t>
    </r>
    <r>
      <rPr>
        <vertAlign val="subscript"/>
        <sz val="10"/>
        <rFont val="Cambria"/>
        <family val="1"/>
      </rPr>
      <t>xG</t>
    </r>
    <r>
      <rPr>
        <sz val="10"/>
        <rFont val="ＭＳ Ｐゴシック"/>
        <family val="3"/>
        <charset val="128"/>
      </rPr>
      <t>[kW] とする。</t>
    </r>
    <phoneticPr fontId="3"/>
  </si>
  <si>
    <r>
      <t>　調理品目をコロッケとし、60g/個の小判形の冷凍コロッケを食材とする。温度設定を180 ℃にして加熱を始め、油温が177 ℃以上の状態で最大調理量</t>
    </r>
    <r>
      <rPr>
        <i/>
        <sz val="10"/>
        <rFont val="Cambria"/>
        <family val="1"/>
      </rPr>
      <t>V</t>
    </r>
    <r>
      <rPr>
        <vertAlign val="subscript"/>
        <sz val="10"/>
        <rFont val="Cambria"/>
        <family val="1"/>
      </rPr>
      <t>m</t>
    </r>
    <r>
      <rPr>
        <sz val="10"/>
        <rFont val="ＭＳ Ｐゴシック"/>
        <family val="3"/>
        <charset val="128"/>
      </rPr>
      <t xml:space="preserve"> [個/回]の食材の投入を始める。揚げ時間の後、すべての食材を取り出し、油温が177 ℃以上に復帰したことがあることを確認し、次の回の食材の投入を始める。これを連続して4 回調理する。
　最大調理量</t>
    </r>
    <r>
      <rPr>
        <i/>
        <sz val="10"/>
        <rFont val="Cambria"/>
        <family val="1"/>
      </rPr>
      <t>V</t>
    </r>
    <r>
      <rPr>
        <vertAlign val="subscript"/>
        <sz val="10"/>
        <rFont val="Cambria"/>
        <family val="1"/>
      </rPr>
      <t>m</t>
    </r>
    <r>
      <rPr>
        <vertAlign val="subscript"/>
        <sz val="11"/>
        <rFont val="Cambria"/>
        <family val="1"/>
      </rPr>
      <t xml:space="preserve"> </t>
    </r>
    <r>
      <rPr>
        <sz val="10"/>
        <rFont val="ＭＳ Ｐゴシック"/>
        <family val="3"/>
        <charset val="128"/>
      </rPr>
      <t>[個/回] は、試験機器の油面全域に広がる個数とする。揚げ時間は、食材が浮き上がってしばらくした時間を目安とし、食材の取り出し後、3分以内に測定した食材の芯温が80 ℃以上であることを予備試験で確認し、事前に決定する。調理に要した時間</t>
    </r>
    <r>
      <rPr>
        <i/>
        <sz val="10"/>
        <rFont val="Cambria"/>
        <family val="1"/>
      </rPr>
      <t>T</t>
    </r>
    <r>
      <rPr>
        <vertAlign val="subscript"/>
        <sz val="10"/>
        <rFont val="Cambria"/>
        <family val="1"/>
      </rPr>
      <t>c</t>
    </r>
    <r>
      <rPr>
        <vertAlign val="subscript"/>
        <sz val="10"/>
        <rFont val="Century"/>
        <family val="1"/>
      </rPr>
      <t xml:space="preserve"> </t>
    </r>
    <r>
      <rPr>
        <sz val="10"/>
        <rFont val="ＭＳ Ｐゴシック"/>
        <family val="3"/>
        <charset val="128"/>
      </rPr>
      <t>[min/回] は、食材の投入開始から、次の回の食材の投入開始までの時間とする。調理に要した時間</t>
    </r>
    <r>
      <rPr>
        <i/>
        <sz val="10"/>
        <rFont val="Cambria"/>
        <family val="1"/>
      </rPr>
      <t>T</t>
    </r>
    <r>
      <rPr>
        <vertAlign val="subscript"/>
        <sz val="10"/>
        <rFont val="Cambria"/>
        <family val="1"/>
      </rPr>
      <t>c</t>
    </r>
    <r>
      <rPr>
        <vertAlign val="subscript"/>
        <sz val="10"/>
        <rFont val="Century"/>
        <family val="1"/>
      </rPr>
      <t xml:space="preserve"> </t>
    </r>
    <r>
      <rPr>
        <sz val="10"/>
        <rFont val="ＭＳ Ｐゴシック"/>
        <family val="3"/>
        <charset val="128"/>
      </rPr>
      <t>[min/回] およびエネルギー消費量</t>
    </r>
    <r>
      <rPr>
        <i/>
        <sz val="10"/>
        <rFont val="Cambria"/>
        <family val="1"/>
      </rPr>
      <t>P</t>
    </r>
    <r>
      <rPr>
        <vertAlign val="subscript"/>
        <sz val="10"/>
        <rFont val="Cambria"/>
        <family val="1"/>
      </rPr>
      <t>c</t>
    </r>
    <r>
      <rPr>
        <vertAlign val="subscript"/>
        <sz val="10"/>
        <rFont val="Century"/>
        <family val="1"/>
      </rPr>
      <t xml:space="preserve"> </t>
    </r>
    <r>
      <rPr>
        <sz val="10"/>
        <rFont val="ＭＳ Ｐゴシック"/>
        <family val="3"/>
        <charset val="128"/>
      </rPr>
      <t>[kWh/回] は、2 回目の食材の投入開始から、5 回目の食材の投入開始直前までの平均値とする。
　連続調理能力</t>
    </r>
    <r>
      <rPr>
        <i/>
        <sz val="10"/>
        <rFont val="Cambria"/>
        <family val="1"/>
      </rPr>
      <t>V</t>
    </r>
    <r>
      <rPr>
        <vertAlign val="subscript"/>
        <sz val="10"/>
        <rFont val="Cambria"/>
        <family val="1"/>
      </rPr>
      <t>c</t>
    </r>
    <r>
      <rPr>
        <sz val="10"/>
        <rFont val="ＭＳ Ｐゴシック"/>
        <family val="3"/>
        <charset val="128"/>
      </rPr>
      <t xml:space="preserve"> [個/h] は、次式で計算する。 なお、ガスおよび電気などの複数のエネルギー源を消費する試験機器のエネルギー消費量</t>
    </r>
    <r>
      <rPr>
        <i/>
        <sz val="10"/>
        <rFont val="Cambria"/>
        <family val="1"/>
      </rPr>
      <t>Q</t>
    </r>
    <r>
      <rPr>
        <sz val="10"/>
        <rFont val="ＭＳ Ｐゴシック"/>
        <family val="3"/>
        <charset val="128"/>
      </rPr>
      <t>はそれぞれ個別に算出する。</t>
    </r>
    <rPh sb="89" eb="90">
      <t>ハジ</t>
    </rPh>
    <rPh sb="196" eb="197">
      <t>ヒロ</t>
    </rPh>
    <rPh sb="365" eb="367">
      <t>ショウヒ</t>
    </rPh>
    <rPh sb="391" eb="393">
      <t>カイシ</t>
    </rPh>
    <phoneticPr fontId="3"/>
  </si>
  <si>
    <t>【ガス】</t>
    <phoneticPr fontId="3"/>
  </si>
  <si>
    <t>【電気】</t>
    <rPh sb="1" eb="3">
      <t>デンキ</t>
    </rPh>
    <phoneticPr fontId="3"/>
  </si>
  <si>
    <r>
      <rPr>
        <i/>
        <sz val="10"/>
        <rFont val="Century"/>
        <family val="1"/>
      </rPr>
      <t>T</t>
    </r>
    <r>
      <rPr>
        <vertAlign val="subscript"/>
        <sz val="10"/>
        <rFont val="Century"/>
        <family val="1"/>
      </rPr>
      <t>c</t>
    </r>
    <r>
      <rPr>
        <sz val="10"/>
        <rFont val="ＭＳ Ｐゴシック"/>
        <family val="3"/>
        <charset val="128"/>
      </rPr>
      <t xml:space="preserve"> ：調理に要した時間[min/回]</t>
    </r>
    <phoneticPr fontId="3"/>
  </si>
  <si>
    <r>
      <rPr>
        <i/>
        <sz val="10"/>
        <rFont val="Cambria"/>
        <family val="1"/>
      </rPr>
      <t>P</t>
    </r>
    <r>
      <rPr>
        <vertAlign val="subscript"/>
        <sz val="10"/>
        <rFont val="Cambria"/>
        <family val="1"/>
      </rPr>
      <t>cG</t>
    </r>
    <r>
      <rPr>
        <sz val="10"/>
        <rFont val="ＭＳ Ｐゴシック"/>
        <family val="3"/>
        <charset val="128"/>
      </rPr>
      <t xml:space="preserve"> ：ガス消費量［kWh/回］</t>
    </r>
    <rPh sb="7" eb="9">
      <t>ショウヒ</t>
    </rPh>
    <phoneticPr fontId="3"/>
  </si>
  <si>
    <r>
      <rPr>
        <i/>
        <sz val="10"/>
        <rFont val="Cambria"/>
        <family val="1"/>
      </rPr>
      <t>Q</t>
    </r>
    <r>
      <rPr>
        <vertAlign val="subscript"/>
        <sz val="10"/>
        <rFont val="Cambria"/>
        <family val="1"/>
      </rPr>
      <t>cG</t>
    </r>
    <r>
      <rPr>
        <sz val="10"/>
        <rFont val="ＭＳ Ｐゴシック"/>
        <family val="3"/>
        <charset val="128"/>
      </rPr>
      <t xml:space="preserve"> ：調理時ガス消費量[kWh/回]</t>
    </r>
    <rPh sb="10" eb="12">
      <t>ショウヒ</t>
    </rPh>
    <rPh sb="18" eb="19">
      <t>カイ</t>
    </rPh>
    <phoneticPr fontId="3"/>
  </si>
  <si>
    <r>
      <rPr>
        <i/>
        <sz val="10"/>
        <rFont val="Cambria"/>
        <family val="1"/>
      </rPr>
      <t>P</t>
    </r>
    <r>
      <rPr>
        <vertAlign val="subscript"/>
        <sz val="10"/>
        <rFont val="Cambria"/>
        <family val="1"/>
      </rPr>
      <t>cE</t>
    </r>
    <r>
      <rPr>
        <vertAlign val="subscript"/>
        <sz val="10"/>
        <rFont val="Century"/>
        <family val="1"/>
      </rPr>
      <t xml:space="preserve"> </t>
    </r>
    <r>
      <rPr>
        <sz val="10"/>
        <rFont val="ＭＳ Ｐゴシック"/>
        <family val="3"/>
        <charset val="128"/>
      </rPr>
      <t>: 消費電力量[kWh/回]</t>
    </r>
    <rPh sb="8" eb="10">
      <t>デンリョク</t>
    </rPh>
    <phoneticPr fontId="3"/>
  </si>
  <si>
    <r>
      <rPr>
        <i/>
        <sz val="10"/>
        <rFont val="Cambria"/>
        <family val="1"/>
      </rPr>
      <t>Q</t>
    </r>
    <r>
      <rPr>
        <vertAlign val="subscript"/>
        <sz val="10"/>
        <rFont val="Cambria"/>
        <family val="1"/>
      </rPr>
      <t>cE</t>
    </r>
    <r>
      <rPr>
        <vertAlign val="subscript"/>
        <sz val="10"/>
        <rFont val="Century"/>
        <family val="1"/>
      </rPr>
      <t xml:space="preserve"> </t>
    </r>
    <r>
      <rPr>
        <sz val="10"/>
        <rFont val="ＭＳ Ｐゴシック"/>
        <family val="3"/>
        <charset val="128"/>
      </rPr>
      <t>: 調理時消費電力量[kWh/回]</t>
    </r>
    <rPh sb="9" eb="11">
      <t>ショウヒ</t>
    </rPh>
    <rPh sb="11" eb="13">
      <t>デンリョク</t>
    </rPh>
    <rPh sb="13" eb="14">
      <t>リョウ</t>
    </rPh>
    <phoneticPr fontId="3"/>
  </si>
  <si>
    <r>
      <rPr>
        <i/>
        <sz val="10"/>
        <rFont val="Cambria"/>
        <family val="1"/>
      </rPr>
      <t>Q</t>
    </r>
    <r>
      <rPr>
        <vertAlign val="subscript"/>
        <sz val="10"/>
        <rFont val="Cambria"/>
        <family val="1"/>
      </rPr>
      <t>dVE</t>
    </r>
    <r>
      <rPr>
        <vertAlign val="subscript"/>
        <sz val="10"/>
        <rFont val="Century"/>
        <family val="1"/>
      </rPr>
      <t xml:space="preserve"> </t>
    </r>
    <r>
      <rPr>
        <sz val="10"/>
        <rFont val="ＭＳ Ｐゴシック"/>
        <family val="3"/>
        <charset val="128"/>
      </rPr>
      <t>: 日あたり消費電力量（量想定）[kWh/日]</t>
    </r>
    <rPh sb="11" eb="13">
      <t>ショウヒ</t>
    </rPh>
    <rPh sb="13" eb="15">
      <t>デンリョク</t>
    </rPh>
    <phoneticPr fontId="3"/>
  </si>
  <si>
    <r>
      <rPr>
        <i/>
        <sz val="10"/>
        <rFont val="Cambria"/>
        <family val="1"/>
      </rPr>
      <t>Q</t>
    </r>
    <r>
      <rPr>
        <vertAlign val="subscript"/>
        <sz val="10"/>
        <rFont val="Cambria"/>
        <family val="1"/>
      </rPr>
      <t>dHE</t>
    </r>
    <r>
      <rPr>
        <vertAlign val="subscript"/>
        <sz val="10"/>
        <rFont val="Century"/>
        <family val="1"/>
      </rPr>
      <t xml:space="preserve"> </t>
    </r>
    <r>
      <rPr>
        <sz val="10"/>
        <rFont val="ＭＳ Ｐゴシック"/>
        <family val="3"/>
        <charset val="128"/>
      </rPr>
      <t>: 日あたり消費電力量（時間想定）[kWh/日]</t>
    </r>
    <rPh sb="11" eb="13">
      <t>ショウヒ</t>
    </rPh>
    <rPh sb="13" eb="15">
      <t>デンリョク</t>
    </rPh>
    <rPh sb="17" eb="19">
      <t>ジカン</t>
    </rPh>
    <phoneticPr fontId="3"/>
  </si>
  <si>
    <t>（標準値は冷凍コロッケ800 個/日または冷凍ポテト50kg/日）</t>
    <phoneticPr fontId="3"/>
  </si>
  <si>
    <r>
      <rPr>
        <i/>
        <sz val="10"/>
        <rFont val="Cambria"/>
        <family val="1"/>
      </rPr>
      <t>ε</t>
    </r>
    <r>
      <rPr>
        <vertAlign val="subscript"/>
        <sz val="10"/>
        <rFont val="Cambria"/>
        <family val="1"/>
      </rPr>
      <t xml:space="preserve">p </t>
    </r>
    <r>
      <rPr>
        <sz val="10"/>
        <rFont val="ＭＳ Ｐゴシック"/>
        <family val="3"/>
        <charset val="128"/>
      </rPr>
      <t>：</t>
    </r>
    <r>
      <rPr>
        <sz val="10"/>
        <rFont val="Century"/>
        <family val="1"/>
      </rPr>
      <t xml:space="preserve"> </t>
    </r>
    <r>
      <rPr>
        <sz val="10"/>
        <rFont val="ＭＳ Ｐゴシック"/>
        <family val="3"/>
        <charset val="128"/>
      </rPr>
      <t>試験機器の最大ガス消費量と</t>
    </r>
    <r>
      <rPr>
        <sz val="10"/>
        <rFont val="ＭＳ Ｐゴシック"/>
        <family val="3"/>
        <charset val="128"/>
      </rPr>
      <t>定格エネルギー消費量（ガス）の差</t>
    </r>
    <rPh sb="10" eb="12">
      <t>サイダイ</t>
    </rPh>
    <rPh sb="14" eb="16">
      <t>ショウヒ</t>
    </rPh>
    <rPh sb="16" eb="17">
      <t>リョウ</t>
    </rPh>
    <rPh sb="18" eb="20">
      <t>テイカク</t>
    </rPh>
    <rPh sb="25" eb="27">
      <t>ショウヒ</t>
    </rPh>
    <rPh sb="27" eb="28">
      <t>リョウ</t>
    </rPh>
    <rPh sb="33" eb="34">
      <t>サ</t>
    </rPh>
    <phoneticPr fontId="3"/>
  </si>
  <si>
    <r>
      <rPr>
        <i/>
        <sz val="10"/>
        <rFont val="Cambria"/>
        <family val="1"/>
      </rPr>
      <t>P</t>
    </r>
    <r>
      <rPr>
        <vertAlign val="subscript"/>
        <sz val="10"/>
        <rFont val="Cambria"/>
        <family val="1"/>
      </rPr>
      <t>i</t>
    </r>
    <r>
      <rPr>
        <sz val="10"/>
        <rFont val="Cambria"/>
        <family val="1"/>
      </rPr>
      <t xml:space="preserve"> </t>
    </r>
    <r>
      <rPr>
        <sz val="10"/>
        <rFont val="ＭＳ Ｐゴシック"/>
        <family val="3"/>
        <charset val="128"/>
      </rPr>
      <t>：待機時の消費電力量[kWh]</t>
    </r>
    <rPh sb="8" eb="10">
      <t>ショウヒ</t>
    </rPh>
    <rPh sb="10" eb="12">
      <t>デンリョク</t>
    </rPh>
    <phoneticPr fontId="3"/>
  </si>
  <si>
    <r>
      <rPr>
        <i/>
        <sz val="11"/>
        <rFont val="Cambria"/>
        <family val="1"/>
      </rPr>
      <t>Q</t>
    </r>
    <r>
      <rPr>
        <vertAlign val="subscript"/>
        <sz val="11"/>
        <rFont val="Cambria"/>
        <family val="1"/>
      </rPr>
      <t>iE</t>
    </r>
    <r>
      <rPr>
        <vertAlign val="subscript"/>
        <sz val="11"/>
        <rFont val="Century"/>
        <family val="1"/>
      </rPr>
      <t xml:space="preserve"> </t>
    </r>
    <r>
      <rPr>
        <sz val="11"/>
        <rFont val="ＭＳ Ｐゴシック"/>
        <family val="3"/>
        <charset val="128"/>
      </rPr>
      <t>: 待機時消費電力量[kWh/h]</t>
    </r>
    <rPh sb="9" eb="11">
      <t>ショウヒ</t>
    </rPh>
    <rPh sb="11" eb="13">
      <t>デンリョク</t>
    </rPh>
    <phoneticPr fontId="3"/>
  </si>
  <si>
    <t>【ガス】</t>
    <phoneticPr fontId="3"/>
  </si>
  <si>
    <t>■待機状態は、油温が180 ℃近辺で維持されている状態とする。</t>
    <phoneticPr fontId="3"/>
  </si>
  <si>
    <r>
      <rPr>
        <i/>
        <sz val="10"/>
        <rFont val="Cambria"/>
        <family val="1"/>
      </rPr>
      <t>P</t>
    </r>
    <r>
      <rPr>
        <vertAlign val="subscript"/>
        <sz val="10"/>
        <rFont val="Cambria"/>
        <family val="1"/>
      </rPr>
      <t>iG</t>
    </r>
    <r>
      <rPr>
        <sz val="10"/>
        <rFont val="Cambria"/>
        <family val="1"/>
      </rPr>
      <t xml:space="preserve"> </t>
    </r>
    <r>
      <rPr>
        <sz val="10"/>
        <rFont val="ＭＳ Ｐゴシック"/>
        <family val="3"/>
        <charset val="128"/>
      </rPr>
      <t>：待機時のガス消費量[kWh]</t>
    </r>
    <rPh sb="11" eb="13">
      <t>ショウヒ</t>
    </rPh>
    <phoneticPr fontId="3"/>
  </si>
  <si>
    <r>
      <rPr>
        <i/>
        <sz val="10"/>
        <rFont val="Cambria"/>
        <family val="1"/>
      </rPr>
      <t>θ</t>
    </r>
    <r>
      <rPr>
        <vertAlign val="subscript"/>
        <sz val="10"/>
        <rFont val="Cambria"/>
        <family val="1"/>
      </rPr>
      <t>rH</t>
    </r>
    <r>
      <rPr>
        <sz val="10"/>
        <rFont val="ＭＳ Ｐゴシック"/>
        <family val="3"/>
        <charset val="128"/>
      </rPr>
      <t xml:space="preserve"> ： 待機時の室温[℃]</t>
    </r>
    <phoneticPr fontId="3"/>
  </si>
  <si>
    <r>
      <rPr>
        <i/>
        <sz val="10"/>
        <rFont val="Cambria"/>
        <family val="1"/>
      </rPr>
      <t>θ</t>
    </r>
    <r>
      <rPr>
        <vertAlign val="subscript"/>
        <sz val="10"/>
        <rFont val="Cambria"/>
        <family val="1"/>
      </rPr>
      <t>i</t>
    </r>
    <r>
      <rPr>
        <sz val="10"/>
        <rFont val="ＭＳ Ｐゴシック"/>
        <family val="3"/>
        <charset val="128"/>
      </rPr>
      <t xml:space="preserve"> ：待機状態における油温[℃]</t>
    </r>
    <phoneticPr fontId="3"/>
  </si>
  <si>
    <r>
      <t>待機時のガス消費量</t>
    </r>
    <r>
      <rPr>
        <sz val="10"/>
        <rFont val="ＭＳ Ｐゴシック"/>
        <family val="3"/>
        <charset val="128"/>
      </rPr>
      <t xml:space="preserve"> </t>
    </r>
    <r>
      <rPr>
        <i/>
        <sz val="10"/>
        <rFont val="Cambria"/>
        <family val="1"/>
      </rPr>
      <t>p</t>
    </r>
    <r>
      <rPr>
        <vertAlign val="subscript"/>
        <sz val="10"/>
        <rFont val="Cambria"/>
        <family val="1"/>
      </rPr>
      <t>iG</t>
    </r>
    <r>
      <rPr>
        <sz val="10"/>
        <rFont val="Cambria"/>
        <family val="1"/>
      </rPr>
      <t xml:space="preserve"> </t>
    </r>
    <r>
      <rPr>
        <sz val="10"/>
        <rFont val="ＭＳ Ｐゴシック"/>
        <family val="3"/>
        <charset val="128"/>
      </rPr>
      <t>[kWｈ] は、次式にて算出する。</t>
    </r>
    <rPh sb="0" eb="2">
      <t>タイキ</t>
    </rPh>
    <rPh sb="2" eb="3">
      <t>ジ</t>
    </rPh>
    <rPh sb="22" eb="24">
      <t>ジシキ</t>
    </rPh>
    <rPh sb="26" eb="28">
      <t>サンシュツ</t>
    </rPh>
    <phoneticPr fontId="3"/>
  </si>
  <si>
    <t>■省エネ待機状態は、油温が160 ℃近辺で維持されている状態とする。</t>
    <phoneticPr fontId="3"/>
  </si>
  <si>
    <r>
      <t>省エネ待機時のガス消費量</t>
    </r>
    <r>
      <rPr>
        <sz val="10"/>
        <rFont val="ＭＳ Ｐゴシック"/>
        <family val="3"/>
        <charset val="128"/>
      </rPr>
      <t xml:space="preserve"> </t>
    </r>
    <r>
      <rPr>
        <i/>
        <sz val="10"/>
        <rFont val="Cambria"/>
        <family val="1"/>
      </rPr>
      <t>p</t>
    </r>
    <r>
      <rPr>
        <vertAlign val="subscript"/>
        <sz val="10"/>
        <rFont val="Cambria"/>
        <family val="1"/>
      </rPr>
      <t>sG</t>
    </r>
    <r>
      <rPr>
        <sz val="10"/>
        <rFont val="Cambria"/>
        <family val="1"/>
      </rPr>
      <t xml:space="preserve"> </t>
    </r>
    <r>
      <rPr>
        <sz val="10"/>
        <rFont val="ＭＳ Ｐゴシック"/>
        <family val="3"/>
        <charset val="128"/>
      </rPr>
      <t>[kWｈ] は、次式にて算出する。</t>
    </r>
    <rPh sb="0" eb="1">
      <t>ショウ</t>
    </rPh>
    <rPh sb="3" eb="5">
      <t>タイキ</t>
    </rPh>
    <rPh sb="5" eb="6">
      <t>ジ</t>
    </rPh>
    <rPh sb="25" eb="27">
      <t>ジシキ</t>
    </rPh>
    <rPh sb="29" eb="31">
      <t>サンシュツ</t>
    </rPh>
    <phoneticPr fontId="3"/>
  </si>
  <si>
    <t>（小数点以下3位）</t>
    <phoneticPr fontId="3"/>
  </si>
  <si>
    <t>（許容差 5%）</t>
    <rPh sb="1" eb="4">
      <t>キョヨウサ</t>
    </rPh>
    <phoneticPr fontId="3"/>
  </si>
  <si>
    <t>（許容差 10%）</t>
    <rPh sb="1" eb="4">
      <t>キョヨウサ</t>
    </rPh>
    <phoneticPr fontId="3"/>
  </si>
  <si>
    <r>
      <rPr>
        <i/>
        <sz val="14"/>
        <rFont val="Cambria"/>
        <family val="1"/>
      </rPr>
      <t>p</t>
    </r>
    <r>
      <rPr>
        <vertAlign val="subscript"/>
        <sz val="14"/>
        <rFont val="Cambria"/>
        <family val="1"/>
      </rPr>
      <t>rG</t>
    </r>
    <r>
      <rPr>
        <sz val="10"/>
        <rFont val="Cambria"/>
        <family val="1"/>
      </rPr>
      <t xml:space="preserve"> =  </t>
    </r>
    <phoneticPr fontId="3"/>
  </si>
  <si>
    <r>
      <rPr>
        <i/>
        <sz val="14"/>
        <rFont val="Cambria"/>
        <family val="1"/>
      </rPr>
      <t>p</t>
    </r>
    <r>
      <rPr>
        <vertAlign val="subscript"/>
        <sz val="14"/>
        <rFont val="Cambria"/>
        <family val="1"/>
      </rPr>
      <t>rE</t>
    </r>
    <r>
      <rPr>
        <sz val="10"/>
        <rFont val="Cambria"/>
        <family val="1"/>
      </rPr>
      <t xml:space="preserve"> =  </t>
    </r>
    <phoneticPr fontId="3"/>
  </si>
  <si>
    <r>
      <rPr>
        <i/>
        <sz val="14"/>
        <rFont val="Cambria"/>
        <family val="1"/>
      </rPr>
      <t>Q</t>
    </r>
    <r>
      <rPr>
        <vertAlign val="subscript"/>
        <sz val="14"/>
        <rFont val="Cambria"/>
        <family val="1"/>
      </rPr>
      <t>cG</t>
    </r>
    <r>
      <rPr>
        <sz val="11"/>
        <rFont val="Cambria"/>
        <family val="1"/>
      </rPr>
      <t xml:space="preserve"> </t>
    </r>
    <r>
      <rPr>
        <sz val="10"/>
        <rFont val="Cambria"/>
        <family val="1"/>
      </rPr>
      <t>=</t>
    </r>
    <phoneticPr fontId="3"/>
  </si>
  <si>
    <r>
      <rPr>
        <i/>
        <sz val="14"/>
        <rFont val="Cambria"/>
        <family val="1"/>
      </rPr>
      <t>Q</t>
    </r>
    <r>
      <rPr>
        <vertAlign val="subscript"/>
        <sz val="14"/>
        <rFont val="Cambria"/>
        <family val="1"/>
      </rPr>
      <t>dHG</t>
    </r>
    <r>
      <rPr>
        <sz val="12"/>
        <rFont val="Cambria"/>
        <family val="1"/>
      </rPr>
      <t xml:space="preserve"> =</t>
    </r>
    <phoneticPr fontId="3"/>
  </si>
  <si>
    <r>
      <rPr>
        <i/>
        <sz val="14"/>
        <rFont val="Cambria"/>
        <family val="1"/>
      </rPr>
      <t>Q</t>
    </r>
    <r>
      <rPr>
        <vertAlign val="subscript"/>
        <sz val="14"/>
        <rFont val="Cambria"/>
        <family val="1"/>
      </rPr>
      <t>dVG</t>
    </r>
    <r>
      <rPr>
        <sz val="12"/>
        <rFont val="Cambria"/>
        <family val="1"/>
      </rPr>
      <t xml:space="preserve"> =</t>
    </r>
    <phoneticPr fontId="3"/>
  </si>
  <si>
    <r>
      <rPr>
        <i/>
        <sz val="14"/>
        <rFont val="Cambria"/>
        <family val="1"/>
      </rPr>
      <t>Q</t>
    </r>
    <r>
      <rPr>
        <vertAlign val="subscript"/>
        <sz val="14"/>
        <rFont val="Cambria"/>
        <family val="1"/>
      </rPr>
      <t>dHE</t>
    </r>
    <r>
      <rPr>
        <sz val="12"/>
        <rFont val="Cambria"/>
        <family val="1"/>
      </rPr>
      <t xml:space="preserve"> =</t>
    </r>
    <phoneticPr fontId="3"/>
  </si>
  <si>
    <r>
      <rPr>
        <i/>
        <sz val="14"/>
        <rFont val="Cambria"/>
        <family val="1"/>
      </rPr>
      <t>Q</t>
    </r>
    <r>
      <rPr>
        <vertAlign val="subscript"/>
        <sz val="14"/>
        <rFont val="Cambria"/>
        <family val="1"/>
      </rPr>
      <t>dVE</t>
    </r>
    <r>
      <rPr>
        <sz val="14"/>
        <rFont val="Cambria"/>
        <family val="1"/>
      </rPr>
      <t xml:space="preserve"> </t>
    </r>
    <r>
      <rPr>
        <sz val="12"/>
        <rFont val="Cambria"/>
        <family val="1"/>
      </rPr>
      <t>=</t>
    </r>
    <phoneticPr fontId="3"/>
  </si>
  <si>
    <r>
      <rPr>
        <i/>
        <sz val="14"/>
        <rFont val="Cambria"/>
        <family val="1"/>
      </rPr>
      <t>Q</t>
    </r>
    <r>
      <rPr>
        <vertAlign val="subscript"/>
        <sz val="14"/>
        <rFont val="Cambria"/>
        <family val="1"/>
      </rPr>
      <t>cE</t>
    </r>
    <r>
      <rPr>
        <sz val="14"/>
        <rFont val="Cambria"/>
        <family val="1"/>
      </rPr>
      <t xml:space="preserve"> </t>
    </r>
    <r>
      <rPr>
        <sz val="11"/>
        <rFont val="Cambria"/>
        <family val="1"/>
      </rPr>
      <t xml:space="preserve">=  </t>
    </r>
    <phoneticPr fontId="3"/>
  </si>
  <si>
    <r>
      <rPr>
        <i/>
        <sz val="14"/>
        <rFont val="Cambria"/>
        <family val="1"/>
      </rPr>
      <t>Q</t>
    </r>
    <r>
      <rPr>
        <vertAlign val="subscript"/>
        <sz val="14"/>
        <rFont val="Cambria"/>
        <family val="1"/>
      </rPr>
      <t>cE</t>
    </r>
    <r>
      <rPr>
        <sz val="11"/>
        <rFont val="Cambria"/>
        <family val="1"/>
      </rPr>
      <t xml:space="preserve"> =  </t>
    </r>
    <phoneticPr fontId="3"/>
  </si>
  <si>
    <r>
      <t>　試験機器の最大ガス消費量と定格エネルギー消費量</t>
    </r>
    <r>
      <rPr>
        <sz val="10"/>
        <rFont val="Cambria"/>
        <family val="1"/>
      </rPr>
      <t>(</t>
    </r>
    <r>
      <rPr>
        <sz val="10"/>
        <rFont val="ＭＳ Ｐゴシック"/>
        <family val="3"/>
        <charset val="128"/>
      </rPr>
      <t>ガス）の差</t>
    </r>
    <r>
      <rPr>
        <i/>
        <sz val="10"/>
        <rFont val="Cambria"/>
        <family val="1"/>
      </rPr>
      <t>ε</t>
    </r>
    <r>
      <rPr>
        <vertAlign val="subscript"/>
        <sz val="10"/>
        <rFont val="Cambria"/>
        <family val="1"/>
      </rPr>
      <t>p</t>
    </r>
    <r>
      <rPr>
        <sz val="10"/>
        <rFont val="ＭＳ Ｐゴシック"/>
        <family val="3"/>
        <charset val="128"/>
      </rPr>
      <t>[%] がガス消費量の許容差に適合するように、定格エネルギー消費量（ガス）</t>
    </r>
    <r>
      <rPr>
        <i/>
        <sz val="10"/>
        <rFont val="Cambria"/>
        <family val="1"/>
      </rPr>
      <t>p</t>
    </r>
    <r>
      <rPr>
        <vertAlign val="subscript"/>
        <sz val="10"/>
        <rFont val="Cambria"/>
        <family val="1"/>
      </rPr>
      <t>rG</t>
    </r>
    <r>
      <rPr>
        <sz val="10"/>
        <rFont val="ＭＳ Ｐゴシック"/>
        <family val="3"/>
        <charset val="128"/>
      </rPr>
      <t>[kW] を定める。
　複数の独立部位をもつ試験機器の場合には、独立部位ごとに試験機器の最大ガス消費量</t>
    </r>
    <r>
      <rPr>
        <i/>
        <sz val="10"/>
        <rFont val="Cambria"/>
        <family val="1"/>
      </rPr>
      <t>p</t>
    </r>
    <r>
      <rPr>
        <vertAlign val="subscript"/>
        <sz val="10"/>
        <rFont val="Cambria"/>
        <family val="1"/>
      </rPr>
      <t>xG</t>
    </r>
    <r>
      <rPr>
        <sz val="10"/>
        <rFont val="ＭＳ Ｐゴシック"/>
        <family val="3"/>
        <charset val="128"/>
      </rPr>
      <t>[kW] を測定し、その合計値に基づき、製造者が定める。なお、同じ独立部位とみなせる場合には、同じ測定値になるとみなして測定を省略し、定格エネルギー消費量（ガス）</t>
    </r>
    <r>
      <rPr>
        <i/>
        <sz val="10"/>
        <rFont val="Cambria"/>
        <family val="1"/>
      </rPr>
      <t>p</t>
    </r>
    <r>
      <rPr>
        <vertAlign val="subscript"/>
        <sz val="10"/>
        <rFont val="Cambria"/>
        <family val="1"/>
      </rPr>
      <t>r</t>
    </r>
    <r>
      <rPr>
        <vertAlign val="subscript"/>
        <sz val="10"/>
        <color rgb="FFFF0000"/>
        <rFont val="Cambria"/>
        <family val="1"/>
      </rPr>
      <t>G</t>
    </r>
    <r>
      <rPr>
        <sz val="10"/>
        <rFont val="ＭＳ Ｐゴシック"/>
        <family val="3"/>
        <charset val="128"/>
      </rPr>
      <t xml:space="preserve">[kW] を定めてもよい。なお、ガスおよび電気など複数のエネルギー源を消費する試験機器の場合には、それぞれ個別に定格エネルギー消費量を定める。
</t>
    </r>
    <rPh sb="10" eb="13">
      <t>ショウヒリョウ</t>
    </rPh>
    <rPh sb="23" eb="24">
      <t>リョウ</t>
    </rPh>
    <rPh sb="41" eb="42">
      <t>リョウ</t>
    </rPh>
    <rPh sb="62" eb="64">
      <t>ショウヒ</t>
    </rPh>
    <rPh sb="64" eb="65">
      <t>リョウ</t>
    </rPh>
    <rPh sb="84" eb="86">
      <t>フクスウ</t>
    </rPh>
    <rPh sb="87" eb="89">
      <t>ドクリツ</t>
    </rPh>
    <rPh sb="89" eb="91">
      <t>ブイ</t>
    </rPh>
    <rPh sb="94" eb="96">
      <t>シケン</t>
    </rPh>
    <rPh sb="96" eb="98">
      <t>キキ</t>
    </rPh>
    <phoneticPr fontId="3"/>
  </si>
  <si>
    <r>
      <t>　試験機器を重量計にのせ、定格油量に相当する水を入れ、温度設定を</t>
    </r>
    <r>
      <rPr>
        <sz val="10"/>
        <rFont val="Cambria"/>
        <family val="1"/>
      </rPr>
      <t>110</t>
    </r>
    <r>
      <rPr>
        <sz val="10"/>
        <rFont val="ＭＳ Ｐゴシック"/>
        <family val="3"/>
        <charset val="128"/>
      </rPr>
      <t>℃以上にして加熱する。沸騰し、蒸発量が安定したのち、</t>
    </r>
    <r>
      <rPr>
        <sz val="10"/>
        <rFont val="Cambria"/>
        <family val="1"/>
      </rPr>
      <t>15</t>
    </r>
    <r>
      <rPr>
        <sz val="10"/>
        <rFont val="ＭＳ Ｐゴシック"/>
        <family val="3"/>
        <charset val="128"/>
      </rPr>
      <t>分以上の間の蒸発量</t>
    </r>
    <r>
      <rPr>
        <i/>
        <sz val="10"/>
        <rFont val="Cambria"/>
        <family val="1"/>
      </rPr>
      <t>M</t>
    </r>
    <r>
      <rPr>
        <vertAlign val="subscript"/>
        <sz val="10"/>
        <rFont val="Cambria"/>
        <family val="1"/>
      </rPr>
      <t>b</t>
    </r>
    <r>
      <rPr>
        <i/>
        <sz val="10"/>
        <rFont val="Century"/>
        <family val="1"/>
      </rPr>
      <t xml:space="preserve"> </t>
    </r>
    <r>
      <rPr>
        <sz val="10"/>
        <rFont val="ＭＳ Ｐゴシック"/>
        <family val="3"/>
        <charset val="128"/>
      </rPr>
      <t>[kg] およびガス消費量</t>
    </r>
    <r>
      <rPr>
        <i/>
        <sz val="10"/>
        <rFont val="Cambria"/>
        <family val="1"/>
      </rPr>
      <t>P</t>
    </r>
    <r>
      <rPr>
        <vertAlign val="subscript"/>
        <sz val="10"/>
        <rFont val="Cambria"/>
        <family val="1"/>
      </rPr>
      <t>bG</t>
    </r>
    <r>
      <rPr>
        <i/>
        <sz val="10"/>
        <rFont val="Cambria"/>
        <family val="1"/>
      </rPr>
      <t xml:space="preserve"> </t>
    </r>
    <r>
      <rPr>
        <sz val="10"/>
        <rFont val="ＭＳ Ｐゴシック"/>
        <family val="3"/>
        <charset val="128"/>
      </rPr>
      <t>[kWh] を測定する。
　沸騰時熱効率</t>
    </r>
    <r>
      <rPr>
        <i/>
        <sz val="10"/>
        <rFont val="Cambria"/>
        <family val="1"/>
      </rPr>
      <t>η</t>
    </r>
    <r>
      <rPr>
        <vertAlign val="subscript"/>
        <sz val="10"/>
        <rFont val="Cambria"/>
        <family val="1"/>
      </rPr>
      <t>b</t>
    </r>
    <r>
      <rPr>
        <sz val="10"/>
        <rFont val="ＭＳ Ｐゴシック"/>
        <family val="3"/>
        <charset val="128"/>
      </rPr>
      <t xml:space="preserve"> [%] は、次式で計算する。</t>
    </r>
    <rPh sb="13" eb="15">
      <t>テイカク</t>
    </rPh>
    <rPh sb="27" eb="29">
      <t>オンド</t>
    </rPh>
    <rPh sb="29" eb="31">
      <t>セッテイ</t>
    </rPh>
    <rPh sb="36" eb="38">
      <t>イジョウ</t>
    </rPh>
    <rPh sb="41" eb="43">
      <t>カネツ</t>
    </rPh>
    <rPh sb="85" eb="88">
      <t>ショウヒリョウ</t>
    </rPh>
    <phoneticPr fontId="3"/>
  </si>
  <si>
    <t xml:space="preserve">        沸騰時熱効率測定グラフ</t>
    <rPh sb="8" eb="10">
      <t>フットウ</t>
    </rPh>
    <rPh sb="10" eb="11">
      <t>ジ</t>
    </rPh>
    <phoneticPr fontId="3"/>
  </si>
  <si>
    <t>立上り性能</t>
    <phoneticPr fontId="3"/>
  </si>
  <si>
    <r>
      <t>　　　乾式ガス流量計を用いて測定する場合は</t>
    </r>
    <r>
      <rPr>
        <sz val="10"/>
        <rFont val="Cambria"/>
        <family val="1"/>
      </rPr>
      <t xml:space="preserve"> </t>
    </r>
    <r>
      <rPr>
        <i/>
        <sz val="10"/>
        <rFont val="Cambria"/>
        <family val="1"/>
      </rPr>
      <t>Π</t>
    </r>
    <r>
      <rPr>
        <vertAlign val="subscript"/>
        <sz val="10"/>
        <rFont val="Cambria"/>
        <family val="1"/>
      </rPr>
      <t>s</t>
    </r>
    <r>
      <rPr>
        <sz val="10"/>
        <rFont val="Cambria"/>
        <family val="1"/>
      </rPr>
      <t xml:space="preserve"> </t>
    </r>
    <r>
      <rPr>
        <sz val="10"/>
        <rFont val="ＭＳ Ｐゴシック"/>
        <family val="3"/>
        <charset val="128"/>
      </rPr>
      <t xml:space="preserve"> = 0とする。</t>
    </r>
    <phoneticPr fontId="3"/>
  </si>
  <si>
    <t>（個/h）　</t>
    <phoneticPr fontId="3"/>
  </si>
  <si>
    <t>（個/日）</t>
    <phoneticPr fontId="3"/>
  </si>
  <si>
    <r>
      <rPr>
        <i/>
        <sz val="9"/>
        <rFont val="Cambria"/>
        <family val="1"/>
      </rPr>
      <t>n</t>
    </r>
    <r>
      <rPr>
        <vertAlign val="subscript"/>
        <sz val="9"/>
        <rFont val="Cambria"/>
        <family val="1"/>
      </rPr>
      <t>s</t>
    </r>
    <r>
      <rPr>
        <vertAlign val="subscript"/>
        <sz val="9"/>
        <rFont val="Century"/>
        <family val="1"/>
      </rPr>
      <t xml:space="preserve"> </t>
    </r>
    <r>
      <rPr>
        <sz val="9"/>
        <rFont val="ＭＳ Ｐゴシック"/>
        <family val="3"/>
        <charset val="128"/>
      </rPr>
      <t>: 立上り回数[回/日]  標準値は1 回/日</t>
    </r>
    <phoneticPr fontId="3"/>
  </si>
  <si>
    <r>
      <rPr>
        <i/>
        <sz val="9"/>
        <rFont val="Cambria"/>
        <family val="1"/>
      </rPr>
      <t>n</t>
    </r>
    <r>
      <rPr>
        <vertAlign val="subscript"/>
        <sz val="9"/>
        <rFont val="Cambria"/>
        <family val="1"/>
      </rPr>
      <t>s</t>
    </r>
    <r>
      <rPr>
        <vertAlign val="subscript"/>
        <sz val="9"/>
        <rFont val="Century"/>
        <family val="1"/>
      </rPr>
      <t xml:space="preserve"> </t>
    </r>
    <r>
      <rPr>
        <sz val="9"/>
        <rFont val="ＭＳ Ｐゴシック"/>
        <family val="3"/>
        <charset val="128"/>
      </rPr>
      <t>: 立上り回数[回/日] 　標準値は1 回/日</t>
    </r>
    <phoneticPr fontId="3"/>
  </si>
  <si>
    <r>
      <rPr>
        <i/>
        <sz val="10"/>
        <rFont val="Cambria"/>
        <family val="1"/>
      </rPr>
      <t>p</t>
    </r>
    <r>
      <rPr>
        <vertAlign val="subscript"/>
        <sz val="10"/>
        <rFont val="Cambria"/>
        <family val="1"/>
      </rPr>
      <t>xG</t>
    </r>
    <r>
      <rPr>
        <sz val="10"/>
        <rFont val="Cambria"/>
        <family val="1"/>
      </rPr>
      <t xml:space="preserve"> =</t>
    </r>
    <phoneticPr fontId="3"/>
  </si>
  <si>
    <t xml:space="preserve"> =</t>
    <phoneticPr fontId="3"/>
  </si>
  <si>
    <r>
      <rPr>
        <i/>
        <sz val="10"/>
        <rFont val="Cambria"/>
        <family val="1"/>
      </rPr>
      <t>p</t>
    </r>
    <r>
      <rPr>
        <vertAlign val="subscript"/>
        <sz val="10"/>
        <rFont val="Cambria"/>
        <family val="1"/>
      </rPr>
      <t>xE</t>
    </r>
    <r>
      <rPr>
        <sz val="10"/>
        <rFont val="ＭＳ Ｐゴシック"/>
        <family val="3"/>
        <charset val="128"/>
      </rPr>
      <t xml:space="preserve"> ： 試験機器の最大消費電力[kW]　※全油槽の合計値</t>
    </r>
    <rPh sb="24" eb="26">
      <t>ユソウ</t>
    </rPh>
    <phoneticPr fontId="3"/>
  </si>
  <si>
    <r>
      <rPr>
        <i/>
        <sz val="10"/>
        <rFont val="Cambria"/>
        <family val="1"/>
      </rPr>
      <t>T</t>
    </r>
    <r>
      <rPr>
        <vertAlign val="subscript"/>
        <sz val="10"/>
        <rFont val="Cambria"/>
        <family val="1"/>
      </rPr>
      <t>i</t>
    </r>
    <r>
      <rPr>
        <sz val="10"/>
        <rFont val="ＭＳ Ｐゴシック"/>
        <family val="3"/>
        <charset val="128"/>
      </rPr>
      <t xml:space="preserve"> ：待機時の消費電力量の測定時間</t>
    </r>
    <r>
      <rPr>
        <sz val="9"/>
        <rFont val="ＭＳ Ｐゴシック"/>
        <family val="3"/>
        <charset val="128"/>
      </rPr>
      <t>[min]</t>
    </r>
    <rPh sb="8" eb="10">
      <t>ショウヒ</t>
    </rPh>
    <rPh sb="10" eb="12">
      <t>デンリョク</t>
    </rPh>
    <rPh sb="12" eb="13">
      <t>リョウ</t>
    </rPh>
    <phoneticPr fontId="3"/>
  </si>
  <si>
    <r>
      <rPr>
        <i/>
        <sz val="10"/>
        <rFont val="Cambria"/>
        <family val="1"/>
      </rPr>
      <t>T</t>
    </r>
    <r>
      <rPr>
        <vertAlign val="subscript"/>
        <sz val="10"/>
        <rFont val="Cambria"/>
        <family val="1"/>
      </rPr>
      <t>iL</t>
    </r>
    <r>
      <rPr>
        <sz val="10"/>
        <rFont val="ＭＳ Ｐゴシック"/>
        <family val="3"/>
        <charset val="128"/>
      </rPr>
      <t xml:space="preserve"> ：省エネ待機時の消費電力量の測定時間[min]</t>
    </r>
    <rPh sb="12" eb="14">
      <t>ショウヒ</t>
    </rPh>
    <rPh sb="14" eb="16">
      <t>デンリョク</t>
    </rPh>
    <phoneticPr fontId="3"/>
  </si>
  <si>
    <t>④日あたりエネルギー消費量を試算する方法</t>
    <rPh sb="10" eb="13">
      <t>ショウヒリョウ</t>
    </rPh>
    <rPh sb="14" eb="16">
      <t>シサン</t>
    </rPh>
    <rPh sb="18" eb="20">
      <t>ホウホウ</t>
    </rPh>
    <phoneticPr fontId="3"/>
  </si>
  <si>
    <t>冷凍コロッケおよび冷凍ポテトの調理を想定した場合の両方をそれぞれ試算する。</t>
    <rPh sb="32" eb="34">
      <t>シサン</t>
    </rPh>
    <phoneticPr fontId="3"/>
  </si>
  <si>
    <r>
      <rPr>
        <i/>
        <sz val="10"/>
        <rFont val="Cambria"/>
        <family val="1"/>
      </rPr>
      <t>T</t>
    </r>
    <r>
      <rPr>
        <vertAlign val="subscript"/>
        <sz val="10"/>
        <rFont val="Cambria"/>
        <family val="1"/>
      </rPr>
      <t>i</t>
    </r>
    <r>
      <rPr>
        <sz val="10"/>
        <rFont val="ＭＳ Ｐゴシック"/>
        <family val="3"/>
        <charset val="128"/>
      </rPr>
      <t xml:space="preserve"> ：待機時のガス消費量の測定時間</t>
    </r>
    <r>
      <rPr>
        <sz val="9"/>
        <rFont val="ＭＳ Ｐゴシック"/>
        <family val="3"/>
        <charset val="128"/>
      </rPr>
      <t>[min]</t>
    </r>
    <rPh sb="10" eb="12">
      <t>ショウヒ</t>
    </rPh>
    <phoneticPr fontId="3"/>
  </si>
  <si>
    <r>
      <rPr>
        <i/>
        <sz val="10"/>
        <rFont val="Cambria"/>
        <family val="1"/>
      </rPr>
      <t>T</t>
    </r>
    <r>
      <rPr>
        <vertAlign val="subscript"/>
        <sz val="10"/>
        <rFont val="Cambria"/>
        <family val="1"/>
      </rPr>
      <t>iL</t>
    </r>
    <r>
      <rPr>
        <sz val="10"/>
        <rFont val="ＭＳ Ｐゴシック"/>
        <family val="3"/>
        <charset val="128"/>
      </rPr>
      <t xml:space="preserve"> ：省エネ待機時のガス消費量の測定時間[min]</t>
    </r>
    <rPh sb="14" eb="16">
      <t>ショウヒ</t>
    </rPh>
    <phoneticPr fontId="3"/>
  </si>
  <si>
    <r>
      <t>　油槽内の油を室温になじませた後、最大入力で加熱を始め、消費電力が一定になった時の値を試験機器の最大消費電力</t>
    </r>
    <r>
      <rPr>
        <i/>
        <sz val="10"/>
        <color theme="1"/>
        <rFont val="Cambria"/>
        <family val="1"/>
      </rPr>
      <t>P</t>
    </r>
    <r>
      <rPr>
        <sz val="8"/>
        <color theme="1"/>
        <rFont val="Cambria"/>
        <family val="1"/>
      </rPr>
      <t>x</t>
    </r>
    <r>
      <rPr>
        <sz val="6"/>
        <color theme="1"/>
        <rFont val="Cambria"/>
        <family val="1"/>
      </rPr>
      <t>E</t>
    </r>
    <r>
      <rPr>
        <sz val="10"/>
        <color theme="1"/>
        <rFont val="ＭＳ Ｐゴシック"/>
        <family val="3"/>
        <charset val="128"/>
        <scheme val="major"/>
      </rPr>
      <t>[kW] とする。ただし、回路の切換えまたは発熱体の特性により、消費電力が段階的またはゆるやかに変化する場合には、その最大値とする。</t>
    </r>
    <phoneticPr fontId="3"/>
  </si>
  <si>
    <t>【ガス】</t>
    <phoneticPr fontId="3"/>
  </si>
  <si>
    <t>【ガス】</t>
    <phoneticPr fontId="3"/>
  </si>
  <si>
    <t>　　　　①冷凍コロッケ</t>
    <phoneticPr fontId="3"/>
  </si>
  <si>
    <t>　　　　②冷凍ポテト</t>
    <phoneticPr fontId="3"/>
  </si>
  <si>
    <t>選択してください</t>
  </si>
  <si>
    <t>（選択）</t>
  </si>
  <si>
    <t>（選択して下さい）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</si>
</sst>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0_ "/>
    <numFmt numFmtId="177" formatCode="0.000_);[Red]\(0.000\)"/>
    <numFmt numFmtId="178" formatCode="0.000_ "/>
    <numFmt numFmtId="179" formatCode="0.0_ "/>
    <numFmt numFmtId="180" formatCode="0_ "/>
    <numFmt numFmtId="181" formatCode="yyyy&quot;年&quot;m&quot;月&quot;d&quot;日&quot;;@"/>
    <numFmt numFmtId="182" formatCode="yyyy/m/d;@"/>
    <numFmt numFmtId="183" formatCode="0.00_);[Red]\(0.00\)"/>
    <numFmt numFmtId="184" formatCode="0.0%"/>
    <numFmt numFmtId="185" formatCode="0.0_);[Red]\(0.0\)"/>
    <numFmt numFmtId="186" formatCode="&quot;調理時間&quot;General&quot;h&quot;"/>
    <numFmt numFmtId="187" formatCode="\+#.0;\-#.0;0"/>
    <numFmt numFmtId="188" formatCode="\+#&quot;％&quot;;\-#&quot;％&quot;;0"/>
    <numFmt numFmtId="189" formatCode="&quot;＝&quot;\+#&quot;％、&quot;;\-#&quot;％、&quot;;0"/>
    <numFmt numFmtId="190" formatCode="0.000"/>
    <numFmt numFmtId="191" formatCode="\+0.0;\-0.0;0"/>
    <numFmt numFmtId="192" formatCode="0.0000_);[Red]\(0.0000\)"/>
    <numFmt numFmtId="193" formatCode="0.0"/>
    <numFmt numFmtId="194" formatCode="\+#.00;\-#.00;0.0"/>
  </numFmts>
  <fonts count="8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b/>
      <sz val="14"/>
      <name val="ＭＳ Ｐゴシック"/>
      <family val="3"/>
      <charset val="128"/>
    </font>
    <font>
      <sz val="8"/>
      <name val="ＭＳ Ｐゴシック"/>
      <family val="3"/>
      <charset val="128"/>
    </font>
    <font>
      <b/>
      <sz val="11"/>
      <color indexed="9"/>
      <name val="ＭＳ Ｐゴシック"/>
      <family val="3"/>
      <charset val="128"/>
    </font>
    <font>
      <b/>
      <sz val="12"/>
      <name val="ＭＳ Ｐゴシック"/>
      <family val="3"/>
      <charset val="128"/>
    </font>
    <font>
      <i/>
      <sz val="14"/>
      <name val="Century"/>
      <family val="1"/>
    </font>
    <font>
      <sz val="10"/>
      <name val="Century"/>
      <family val="1"/>
    </font>
    <font>
      <i/>
      <sz val="10"/>
      <name val="Century"/>
      <family val="1"/>
    </font>
    <font>
      <i/>
      <sz val="10"/>
      <name val="ＭＳ Ｐゴシック"/>
      <family val="3"/>
      <charset val="128"/>
    </font>
    <font>
      <sz val="9"/>
      <name val="ＭＳ Ｐゴシック"/>
      <family val="3"/>
      <charset val="128"/>
    </font>
    <font>
      <i/>
      <sz val="16"/>
      <name val="Times New Roman"/>
      <family val="1"/>
    </font>
    <font>
      <vertAlign val="subscript"/>
      <sz val="14"/>
      <name val="Century"/>
      <family val="1"/>
    </font>
    <font>
      <sz val="14"/>
      <name val="Century"/>
      <family val="1"/>
    </font>
    <font>
      <vertAlign val="subscript"/>
      <sz val="10"/>
      <name val="Century"/>
      <family val="1"/>
    </font>
    <font>
      <sz val="11"/>
      <name val="ＭＳ 明朝"/>
      <family val="1"/>
      <charset val="128"/>
    </font>
    <font>
      <sz val="10"/>
      <name val="ＭＳ ゴシック"/>
      <family val="3"/>
      <charset val="128"/>
    </font>
    <font>
      <sz val="12"/>
      <name val="ＭＳ ゴシック"/>
      <family val="3"/>
      <charset val="128"/>
    </font>
    <font>
      <sz val="11"/>
      <name val="ＭＳ ゴシック"/>
      <family val="3"/>
      <charset val="128"/>
    </font>
    <font>
      <vertAlign val="subscript"/>
      <sz val="11"/>
      <name val="Century"/>
      <family val="1"/>
    </font>
    <font>
      <sz val="11"/>
      <name val="Century"/>
      <family val="1"/>
    </font>
    <font>
      <sz val="10"/>
      <name val="ＭＳ Ｐ明朝"/>
      <family val="1"/>
      <charset val="128"/>
    </font>
    <font>
      <sz val="10"/>
      <name val="Symbol"/>
      <family val="1"/>
      <charset val="2"/>
    </font>
    <font>
      <i/>
      <sz val="10"/>
      <name val="Symbol"/>
      <family val="1"/>
      <charset val="2"/>
    </font>
    <font>
      <sz val="7"/>
      <name val="ＭＳ Ｐゴシック"/>
      <family val="3"/>
      <charset val="128"/>
    </font>
    <font>
      <vertAlign val="subscript"/>
      <sz val="10"/>
      <name val="ＭＳ Ｐゴシック"/>
      <family val="3"/>
      <charset val="128"/>
    </font>
    <font>
      <i/>
      <sz val="12"/>
      <name val="Century"/>
      <family val="1"/>
    </font>
    <font>
      <sz val="9"/>
      <color indexed="10"/>
      <name val="ＭＳ Ｐゴシック"/>
      <family val="3"/>
      <charset val="128"/>
    </font>
    <font>
      <vertAlign val="superscript"/>
      <sz val="9"/>
      <name val="ＭＳ Ｐゴシック"/>
      <family val="3"/>
      <charset val="128"/>
    </font>
    <font>
      <vertAlign val="superscript"/>
      <sz val="10"/>
      <name val="ＭＳ Ｐゴシック"/>
      <family val="3"/>
      <charset val="128"/>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8"/>
      <name val="ＭＳ Ｐゴシック"/>
      <family val="3"/>
      <charset val="128"/>
      <scheme val="minor"/>
    </font>
    <font>
      <sz val="10"/>
      <color rgb="FFFF0000"/>
      <name val="ＭＳ Ｐゴシック"/>
      <family val="3"/>
      <charset val="128"/>
    </font>
    <font>
      <sz val="11"/>
      <color rgb="FFFF0000"/>
      <name val="ＭＳ Ｐゴシック"/>
      <family val="3"/>
      <charset val="128"/>
    </font>
    <font>
      <b/>
      <sz val="10"/>
      <name val="ＭＳ Ｐゴシック"/>
      <family val="3"/>
      <charset val="128"/>
      <scheme val="minor"/>
    </font>
    <font>
      <sz val="11"/>
      <name val="ＭＳ Ｐゴシック"/>
      <family val="3"/>
      <charset val="128"/>
      <scheme val="minor"/>
    </font>
    <font>
      <sz val="10"/>
      <name val="ＭＳ Ｐゴシック"/>
      <family val="3"/>
      <charset val="128"/>
      <scheme val="major"/>
    </font>
    <font>
      <sz val="9"/>
      <name val="ＭＳ Ｐゴシック"/>
      <family val="3"/>
      <charset val="128"/>
      <scheme val="major"/>
    </font>
    <font>
      <sz val="8"/>
      <color rgb="FFFF0000"/>
      <name val="ＭＳ Ｐゴシック"/>
      <family val="3"/>
      <charset val="128"/>
    </font>
    <font>
      <b/>
      <sz val="11"/>
      <name val="ＭＳ Ｐゴシック"/>
      <family val="3"/>
      <charset val="128"/>
      <scheme val="major"/>
    </font>
    <font>
      <sz val="10"/>
      <color theme="0"/>
      <name val="ＭＳ Ｐゴシック"/>
      <family val="3"/>
      <charset val="128"/>
    </font>
    <font>
      <sz val="9"/>
      <color theme="0"/>
      <name val="ＭＳ Ｐゴシック"/>
      <family val="3"/>
      <charset val="128"/>
    </font>
    <font>
      <i/>
      <sz val="14"/>
      <name val="Cambria"/>
      <family val="1"/>
    </font>
    <font>
      <sz val="14"/>
      <name val="Cambria"/>
      <family val="1"/>
    </font>
    <font>
      <vertAlign val="subscript"/>
      <sz val="14"/>
      <name val="Cambria"/>
      <family val="1"/>
    </font>
    <font>
      <vertAlign val="subscript"/>
      <sz val="11"/>
      <name val="Cambria"/>
      <family val="1"/>
    </font>
    <font>
      <i/>
      <sz val="10"/>
      <name val="Cambria"/>
      <family val="1"/>
    </font>
    <font>
      <vertAlign val="subscript"/>
      <sz val="10"/>
      <name val="Cambria"/>
      <family val="1"/>
    </font>
    <font>
      <sz val="10"/>
      <name val="Cambria"/>
      <family val="1"/>
    </font>
    <font>
      <b/>
      <sz val="16"/>
      <color theme="0"/>
      <name val="ＭＳ Ｐゴシック"/>
      <family val="3"/>
      <charset val="128"/>
    </font>
    <font>
      <sz val="10"/>
      <color theme="0"/>
      <name val="ＭＳ Ｐゴシック"/>
      <family val="3"/>
      <charset val="128"/>
      <scheme val="major"/>
    </font>
    <font>
      <vertAlign val="superscript"/>
      <sz val="9"/>
      <name val="ＭＳ Ｐゴシック"/>
      <family val="3"/>
      <charset val="128"/>
      <scheme val="major"/>
    </font>
    <font>
      <i/>
      <vertAlign val="subscript"/>
      <sz val="10"/>
      <name val="Cambria"/>
      <family val="1"/>
    </font>
    <font>
      <sz val="10"/>
      <color theme="0" tint="-4.9989318521683403E-2"/>
      <name val="ＭＳ Ｐゴシック"/>
      <family val="3"/>
      <charset val="128"/>
    </font>
    <font>
      <sz val="11"/>
      <name val="Cambria"/>
      <family val="1"/>
    </font>
    <font>
      <i/>
      <sz val="11"/>
      <name val="Cambria"/>
      <family val="1"/>
    </font>
    <font>
      <i/>
      <sz val="12"/>
      <name val="Cambria"/>
      <family val="1"/>
    </font>
    <font>
      <vertAlign val="subscript"/>
      <sz val="12"/>
      <name val="Cambria"/>
      <family val="1"/>
    </font>
    <font>
      <sz val="8"/>
      <name val="ＭＳ Ｐゴシック"/>
      <family val="3"/>
      <charset val="128"/>
      <scheme val="major"/>
    </font>
    <font>
      <sz val="9"/>
      <name val="Cambria"/>
      <family val="1"/>
    </font>
    <font>
      <sz val="12"/>
      <name val="Cambria"/>
      <family val="1"/>
    </font>
    <font>
      <sz val="10"/>
      <color theme="1"/>
      <name val="ＭＳ Ｐゴシック"/>
      <family val="3"/>
      <charset val="128"/>
      <scheme val="minor"/>
    </font>
    <font>
      <b/>
      <sz val="10"/>
      <color theme="0"/>
      <name val="ＭＳ Ｐゴシック"/>
      <family val="3"/>
      <charset val="128"/>
      <scheme val="major"/>
    </font>
    <font>
      <vertAlign val="subscript"/>
      <sz val="10"/>
      <color rgb="FFFF0000"/>
      <name val="Cambria"/>
      <family val="1"/>
    </font>
    <font>
      <i/>
      <sz val="9"/>
      <name val="Cambria"/>
      <family val="1"/>
    </font>
    <font>
      <vertAlign val="subscript"/>
      <sz val="9"/>
      <name val="Cambria"/>
      <family val="1"/>
    </font>
    <font>
      <vertAlign val="subscript"/>
      <sz val="9"/>
      <name val="Century"/>
      <family val="1"/>
    </font>
    <font>
      <sz val="10"/>
      <color theme="1"/>
      <name val="ＭＳ Ｐゴシック"/>
      <family val="3"/>
      <charset val="128"/>
      <scheme val="major"/>
    </font>
    <font>
      <i/>
      <sz val="10"/>
      <color theme="1"/>
      <name val="Cambria"/>
      <family val="1"/>
    </font>
    <font>
      <sz val="8"/>
      <color theme="1"/>
      <name val="Cambria"/>
      <family val="1"/>
    </font>
    <font>
      <sz val="6"/>
      <color theme="1"/>
      <name val="Cambria"/>
      <family val="1"/>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249977111117893"/>
        <bgColor indexed="64"/>
      </patternFill>
    </fill>
    <fill>
      <patternFill patternType="solid">
        <fgColor theme="0" tint="-0.14999847407452621"/>
        <bgColor indexed="64"/>
      </patternFill>
    </fill>
  </fills>
  <borders count="96">
    <border>
      <left/>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ck">
        <color indexed="64"/>
      </bottom>
      <diagonal/>
    </border>
    <border>
      <left style="hair">
        <color indexed="64"/>
      </left>
      <right style="hair">
        <color indexed="64"/>
      </right>
      <top style="hair">
        <color indexed="64"/>
      </top>
      <bottom style="hair">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medium">
        <color indexed="64"/>
      </left>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ck">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ck">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ck">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880">
    <xf numFmtId="0" fontId="0" fillId="0" borderId="0" xfId="0">
      <alignment vertical="center"/>
    </xf>
    <xf numFmtId="0" fontId="0" fillId="4" borderId="1" xfId="0" applyFill="1" applyBorder="1" applyAlignment="1" applyProtection="1">
      <alignment vertical="center" wrapText="1"/>
      <protection locked="0"/>
    </xf>
    <xf numFmtId="0" fontId="0" fillId="4" borderId="0" xfId="0" applyFill="1" applyBorder="1" applyAlignment="1" applyProtection="1">
      <alignment vertical="center" wrapText="1"/>
      <protection locked="0"/>
    </xf>
    <xf numFmtId="0" fontId="0" fillId="4" borderId="2" xfId="0" applyFill="1" applyBorder="1" applyAlignment="1" applyProtection="1">
      <alignment vertical="center" wrapText="1"/>
      <protection locked="0"/>
    </xf>
    <xf numFmtId="0" fontId="0" fillId="4" borderId="3"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4" borderId="5" xfId="0" applyFill="1" applyBorder="1" applyAlignment="1" applyProtection="1">
      <alignment vertical="center" wrapText="1"/>
      <protection locked="0"/>
    </xf>
    <xf numFmtId="0" fontId="0" fillId="4" borderId="1" xfId="0" applyFill="1" applyBorder="1" applyAlignment="1" applyProtection="1">
      <alignment vertical="center"/>
      <protection locked="0"/>
    </xf>
    <xf numFmtId="180" fontId="5" fillId="4" borderId="9" xfId="0" applyNumberFormat="1" applyFont="1" applyFill="1" applyBorder="1" applyAlignment="1" applyProtection="1">
      <alignment horizontal="center" vertical="center" shrinkToFit="1"/>
      <protection locked="0"/>
    </xf>
    <xf numFmtId="180" fontId="5" fillId="4" borderId="10" xfId="0" applyNumberFormat="1" applyFont="1" applyFill="1" applyBorder="1" applyAlignment="1" applyProtection="1">
      <alignment horizontal="center" vertical="center" shrinkToFit="1"/>
      <protection locked="0"/>
    </xf>
    <xf numFmtId="180" fontId="5" fillId="4" borderId="12" xfId="0" applyNumberFormat="1" applyFont="1" applyFill="1" applyBorder="1" applyAlignment="1" applyProtection="1">
      <alignment horizontal="center" vertical="center" shrinkToFit="1"/>
      <protection locked="0"/>
    </xf>
    <xf numFmtId="0" fontId="0" fillId="0" borderId="0" xfId="0" applyProtection="1">
      <alignment vertical="center"/>
    </xf>
    <xf numFmtId="0" fontId="17" fillId="0" borderId="7"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0" fillId="0" borderId="0" xfId="0" applyBorder="1" applyProtection="1">
      <alignment vertical="center"/>
    </xf>
    <xf numFmtId="0" fontId="5" fillId="0" borderId="16" xfId="0" applyFont="1" applyBorder="1" applyAlignment="1" applyProtection="1">
      <alignment horizontal="center" vertical="center"/>
    </xf>
    <xf numFmtId="0" fontId="18" fillId="0" borderId="0" xfId="0" applyFont="1" applyProtection="1">
      <alignment vertical="center"/>
    </xf>
    <xf numFmtId="0" fontId="1" fillId="0" borderId="0" xfId="0" applyFont="1" applyProtection="1">
      <alignment vertical="center"/>
    </xf>
    <xf numFmtId="0" fontId="0" fillId="0" borderId="0" xfId="0" applyAlignment="1" applyProtection="1">
      <alignment vertical="center" shrinkToFit="1"/>
    </xf>
    <xf numFmtId="0" fontId="5" fillId="5" borderId="0"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xf>
    <xf numFmtId="0" fontId="0" fillId="5" borderId="0" xfId="0" applyFill="1" applyBorder="1" applyAlignment="1" applyProtection="1">
      <alignment vertical="center"/>
    </xf>
    <xf numFmtId="0" fontId="0" fillId="5" borderId="0" xfId="0" applyFill="1" applyProtection="1">
      <alignment vertical="center"/>
    </xf>
    <xf numFmtId="0" fontId="5" fillId="0" borderId="0" xfId="0" applyFont="1" applyProtection="1">
      <alignment vertical="center"/>
    </xf>
    <xf numFmtId="0" fontId="37" fillId="0" borderId="0" xfId="0" applyFont="1" applyBorder="1" applyAlignment="1" applyProtection="1">
      <alignment horizontal="center" vertical="center"/>
    </xf>
    <xf numFmtId="0" fontId="22" fillId="0" borderId="0" xfId="0" applyFont="1" applyProtection="1">
      <alignment vertical="center"/>
    </xf>
    <xf numFmtId="179" fontId="37" fillId="0" borderId="20" xfId="0" applyNumberFormat="1" applyFont="1" applyBorder="1" applyAlignment="1" applyProtection="1">
      <alignment horizontal="center" vertical="center"/>
    </xf>
    <xf numFmtId="0" fontId="5" fillId="0" borderId="23" xfId="0" applyFont="1" applyBorder="1" applyAlignment="1" applyProtection="1">
      <alignment horizontal="center" vertical="center" wrapText="1"/>
    </xf>
    <xf numFmtId="0" fontId="5" fillId="0" borderId="0" xfId="0" applyFont="1" applyBorder="1" applyProtection="1">
      <alignment vertical="center"/>
    </xf>
    <xf numFmtId="0" fontId="8" fillId="0" borderId="0" xfId="0" applyFont="1" applyBorder="1" applyProtection="1">
      <alignment vertical="center"/>
    </xf>
    <xf numFmtId="0" fontId="5" fillId="0" borderId="11"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19" xfId="0" applyFont="1" applyBorder="1" applyProtection="1">
      <alignment vertical="center"/>
    </xf>
    <xf numFmtId="0" fontId="41" fillId="0" borderId="0" xfId="0" applyFont="1" applyAlignment="1" applyProtection="1">
      <alignment vertical="top" wrapText="1"/>
    </xf>
    <xf numFmtId="0" fontId="5" fillId="0" borderId="0" xfId="0" applyFont="1" applyFill="1" applyBorder="1" applyAlignment="1" applyProtection="1">
      <alignment vertical="center"/>
    </xf>
    <xf numFmtId="180" fontId="7" fillId="0" borderId="0" xfId="0" applyNumberFormat="1" applyFont="1" applyBorder="1" applyAlignment="1" applyProtection="1">
      <alignment vertical="center"/>
    </xf>
    <xf numFmtId="0" fontId="17" fillId="0" borderId="19" xfId="0" applyFont="1" applyBorder="1" applyAlignment="1" applyProtection="1">
      <alignment horizontal="left" vertical="center"/>
    </xf>
    <xf numFmtId="0" fontId="5" fillId="0" borderId="0" xfId="0" applyFont="1" applyAlignment="1" applyProtection="1">
      <alignment vertical="center"/>
    </xf>
    <xf numFmtId="0" fontId="10" fillId="0" borderId="0" xfId="0" applyFont="1" applyBorder="1" applyAlignment="1" applyProtection="1">
      <alignment vertical="center"/>
    </xf>
    <xf numFmtId="0" fontId="5" fillId="0" borderId="0" xfId="0" applyFont="1" applyBorder="1" applyAlignment="1" applyProtection="1">
      <alignment horizontal="left" vertical="top"/>
    </xf>
    <xf numFmtId="0" fontId="10"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vertical="center" shrinkToFit="1"/>
    </xf>
    <xf numFmtId="0" fontId="10" fillId="0" borderId="0" xfId="0" applyFont="1" applyFill="1" applyBorder="1" applyProtection="1">
      <alignment vertical="center"/>
    </xf>
    <xf numFmtId="0" fontId="5" fillId="0" borderId="0" xfId="0" applyFont="1" applyFill="1" applyBorder="1" applyAlignment="1" applyProtection="1">
      <alignment horizontal="left" vertical="top"/>
    </xf>
    <xf numFmtId="0" fontId="17"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5" fillId="0" borderId="0" xfId="0" applyFont="1" applyAlignment="1" applyProtection="1">
      <alignment horizontal="left" vertical="center"/>
    </xf>
    <xf numFmtId="0" fontId="29" fillId="0" borderId="0" xfId="0" applyFont="1" applyAlignment="1" applyProtection="1">
      <alignment horizontal="left" vertical="center"/>
    </xf>
    <xf numFmtId="0" fontId="6" fillId="0" borderId="0" xfId="0" applyFont="1" applyFill="1" applyBorder="1" applyAlignment="1" applyProtection="1">
      <alignment horizontal="center" vertical="center"/>
    </xf>
    <xf numFmtId="0" fontId="0" fillId="0" borderId="0" xfId="0" applyAlignment="1" applyProtection="1">
      <alignment vertical="center"/>
    </xf>
    <xf numFmtId="0" fontId="5" fillId="4" borderId="30" xfId="0" applyFont="1" applyFill="1" applyBorder="1" applyAlignment="1" applyProtection="1">
      <alignment horizontal="right" vertical="center" shrinkToFit="1"/>
      <protection locked="0"/>
    </xf>
    <xf numFmtId="0" fontId="5" fillId="0" borderId="30" xfId="0" applyFont="1" applyBorder="1" applyAlignment="1" applyProtection="1">
      <alignment horizontal="left" vertical="center" shrinkToFit="1"/>
    </xf>
    <xf numFmtId="0" fontId="5" fillId="0" borderId="31" xfId="0" applyFont="1" applyBorder="1" applyAlignment="1" applyProtection="1">
      <alignment horizontal="left" vertical="center" shrinkToFit="1"/>
    </xf>
    <xf numFmtId="0" fontId="5" fillId="0" borderId="17" xfId="0" applyFont="1" applyBorder="1" applyAlignment="1" applyProtection="1">
      <alignment vertical="center" shrinkToFit="1"/>
    </xf>
    <xf numFmtId="0" fontId="17" fillId="0" borderId="19" xfId="0" applyFont="1" applyBorder="1" applyAlignment="1" applyProtection="1">
      <alignment vertical="center"/>
    </xf>
    <xf numFmtId="179" fontId="39" fillId="0" borderId="0" xfId="0" applyNumberFormat="1" applyFont="1" applyBorder="1" applyAlignment="1" applyProtection="1">
      <alignment horizontal="center" vertical="center"/>
    </xf>
    <xf numFmtId="0" fontId="0" fillId="0" borderId="0" xfId="0" applyBorder="1" applyAlignment="1" applyProtection="1">
      <alignment horizontal="center" vertical="center"/>
    </xf>
    <xf numFmtId="177" fontId="5" fillId="0" borderId="0" xfId="0" applyNumberFormat="1" applyFont="1" applyFill="1" applyBorder="1" applyAlignment="1" applyProtection="1">
      <alignment horizontal="right" vertical="center"/>
    </xf>
    <xf numFmtId="183" fontId="5" fillId="0" borderId="0" xfId="0" applyNumberFormat="1" applyFont="1" applyFill="1" applyBorder="1" applyAlignment="1" applyProtection="1">
      <alignment horizontal="right" vertical="center"/>
    </xf>
    <xf numFmtId="179" fontId="5" fillId="0" borderId="0" xfId="0" applyNumberFormat="1" applyFont="1" applyFill="1" applyBorder="1" applyAlignment="1" applyProtection="1">
      <alignment horizontal="right" vertical="center"/>
    </xf>
    <xf numFmtId="0" fontId="0" fillId="0" borderId="0" xfId="0" applyAlignment="1" applyProtection="1">
      <alignment horizontal="center" vertical="center"/>
    </xf>
    <xf numFmtId="0" fontId="41" fillId="0" borderId="0" xfId="0" applyFont="1" applyProtection="1">
      <alignment vertical="center"/>
    </xf>
    <xf numFmtId="0" fontId="17" fillId="0" borderId="0" xfId="0" applyFont="1" applyBorder="1" applyProtection="1">
      <alignment vertical="center"/>
    </xf>
    <xf numFmtId="179" fontId="5" fillId="0" borderId="20" xfId="0" applyNumberFormat="1" applyFont="1" applyBorder="1" applyAlignment="1" applyProtection="1">
      <alignment horizontal="center" vertical="center"/>
    </xf>
    <xf numFmtId="0" fontId="5" fillId="0" borderId="41" xfId="0" applyFont="1" applyBorder="1" applyAlignment="1" applyProtection="1">
      <alignment horizontal="center" vertical="center" wrapText="1"/>
    </xf>
    <xf numFmtId="178" fontId="5" fillId="0" borderId="0" xfId="0" applyNumberFormat="1" applyFont="1" applyFill="1" applyBorder="1" applyAlignment="1" applyProtection="1">
      <alignment horizontal="right" vertical="center"/>
    </xf>
    <xf numFmtId="40" fontId="12" fillId="0" borderId="0" xfId="4" applyNumberFormat="1" applyFont="1" applyBorder="1" applyAlignment="1" applyProtection="1">
      <alignment vertical="center"/>
    </xf>
    <xf numFmtId="180" fontId="5" fillId="4" borderId="43" xfId="0" applyNumberFormat="1" applyFont="1" applyFill="1" applyBorder="1" applyAlignment="1" applyProtection="1">
      <alignment vertical="center" shrinkToFit="1"/>
      <protection locked="0"/>
    </xf>
    <xf numFmtId="0" fontId="0" fillId="0" borderId="2" xfId="0" applyBorder="1" applyProtection="1">
      <alignment vertical="center"/>
    </xf>
    <xf numFmtId="0" fontId="11" fillId="6" borderId="19" xfId="0" applyFont="1" applyFill="1" applyBorder="1" applyAlignment="1" applyProtection="1">
      <alignment vertical="center"/>
    </xf>
    <xf numFmtId="0" fontId="52" fillId="0" borderId="37" xfId="0" applyFont="1" applyBorder="1" applyAlignment="1" applyProtection="1">
      <alignment horizontal="center" vertical="center"/>
    </xf>
    <xf numFmtId="0" fontId="52" fillId="0" borderId="40" xfId="0" applyFont="1" applyBorder="1" applyAlignment="1" applyProtection="1">
      <alignment horizontal="center" vertical="center"/>
    </xf>
    <xf numFmtId="178" fontId="51" fillId="0" borderId="37" xfId="0" applyNumberFormat="1" applyFont="1" applyFill="1" applyBorder="1" applyAlignment="1" applyProtection="1">
      <alignment horizontal="center" vertical="center"/>
    </xf>
    <xf numFmtId="178" fontId="51" fillId="0" borderId="39" xfId="0" applyNumberFormat="1" applyFont="1" applyFill="1" applyBorder="1" applyAlignment="1" applyProtection="1">
      <alignment horizontal="center" vertical="center"/>
    </xf>
    <xf numFmtId="0" fontId="52" fillId="0" borderId="39" xfId="0" applyFont="1" applyBorder="1" applyAlignment="1" applyProtection="1">
      <alignment horizontal="center" vertical="center"/>
    </xf>
    <xf numFmtId="0" fontId="52" fillId="0" borderId="38" xfId="0" applyFont="1" applyBorder="1" applyAlignment="1" applyProtection="1">
      <alignment horizontal="center" vertical="center"/>
    </xf>
    <xf numFmtId="0" fontId="5" fillId="5" borderId="19" xfId="0" applyFont="1" applyFill="1" applyBorder="1" applyProtection="1">
      <alignment vertical="center"/>
    </xf>
    <xf numFmtId="0" fontId="5" fillId="5" borderId="0" xfId="0" applyFont="1" applyFill="1" applyBorder="1" applyProtection="1">
      <alignment vertical="center"/>
    </xf>
    <xf numFmtId="0" fontId="5" fillId="5" borderId="2" xfId="0" applyFont="1" applyFill="1" applyBorder="1" applyProtection="1">
      <alignment vertical="center"/>
    </xf>
    <xf numFmtId="0" fontId="5" fillId="5" borderId="19" xfId="0" applyFont="1" applyFill="1" applyBorder="1" applyAlignment="1" applyProtection="1">
      <alignment horizontal="right" vertical="center"/>
    </xf>
    <xf numFmtId="0" fontId="5" fillId="5" borderId="0" xfId="0" applyFont="1" applyFill="1" applyBorder="1" applyAlignment="1" applyProtection="1">
      <alignment horizontal="right" vertical="center"/>
    </xf>
    <xf numFmtId="0" fontId="4" fillId="5" borderId="0" xfId="0" applyFont="1" applyFill="1" applyBorder="1" applyProtection="1">
      <alignment vertical="center"/>
    </xf>
    <xf numFmtId="0" fontId="3" fillId="5" borderId="2" xfId="0" applyFont="1" applyFill="1" applyBorder="1" applyProtection="1">
      <alignment vertical="center"/>
    </xf>
    <xf numFmtId="0" fontId="58" fillId="5" borderId="19" xfId="0" applyFont="1" applyFill="1" applyBorder="1" applyAlignment="1" applyProtection="1">
      <alignment horizontal="right" vertical="center"/>
    </xf>
    <xf numFmtId="49" fontId="48" fillId="5" borderId="0" xfId="4" applyNumberFormat="1" applyFont="1" applyFill="1" applyBorder="1" applyAlignment="1" applyProtection="1">
      <alignment horizontal="left" vertical="center"/>
    </xf>
    <xf numFmtId="0" fontId="17" fillId="5" borderId="0" xfId="0" applyFont="1" applyFill="1" applyBorder="1" applyAlignment="1" applyProtection="1">
      <alignment vertical="center" shrinkToFit="1"/>
    </xf>
    <xf numFmtId="0" fontId="41" fillId="5" borderId="2" xfId="0" applyFont="1" applyFill="1" applyBorder="1" applyProtection="1">
      <alignment vertical="center"/>
    </xf>
    <xf numFmtId="0" fontId="57" fillId="5" borderId="0" xfId="0" applyFont="1" applyFill="1" applyBorder="1" applyAlignment="1" applyProtection="1">
      <alignment horizontal="right" vertical="center"/>
    </xf>
    <xf numFmtId="0" fontId="0" fillId="5" borderId="19" xfId="0" applyFill="1" applyBorder="1" applyProtection="1">
      <alignment vertical="center"/>
    </xf>
    <xf numFmtId="0" fontId="0" fillId="5" borderId="0" xfId="0" applyFill="1" applyBorder="1" applyProtection="1">
      <alignment vertical="center"/>
    </xf>
    <xf numFmtId="184" fontId="5" fillId="5" borderId="0" xfId="2" applyNumberFormat="1" applyFont="1" applyFill="1" applyBorder="1" applyAlignment="1" applyProtection="1">
      <alignment horizontal="right"/>
    </xf>
    <xf numFmtId="0" fontId="0" fillId="5" borderId="0" xfId="0" applyFill="1" applyBorder="1" applyAlignment="1" applyProtection="1">
      <alignment horizontal="right" vertical="center"/>
    </xf>
    <xf numFmtId="0" fontId="0" fillId="5" borderId="0" xfId="0" applyFill="1" applyBorder="1" applyAlignment="1" applyProtection="1">
      <alignment vertical="center" wrapText="1"/>
    </xf>
    <xf numFmtId="0" fontId="14" fillId="5" borderId="0" xfId="0" applyFont="1" applyFill="1" applyBorder="1" applyAlignment="1" applyProtection="1">
      <alignment horizontal="right" vertical="center"/>
    </xf>
    <xf numFmtId="178" fontId="62" fillId="5" borderId="0" xfId="0" applyNumberFormat="1" applyFont="1" applyFill="1" applyBorder="1" applyAlignment="1" applyProtection="1">
      <alignment horizontal="right" vertical="center"/>
    </xf>
    <xf numFmtId="0" fontId="3" fillId="5" borderId="2" xfId="0" applyFont="1" applyFill="1" applyBorder="1" applyAlignment="1" applyProtection="1">
      <alignment vertical="center" shrinkToFit="1"/>
    </xf>
    <xf numFmtId="187" fontId="12" fillId="5" borderId="0" xfId="2" applyNumberFormat="1" applyFont="1" applyFill="1" applyBorder="1" applyAlignment="1" applyProtection="1">
      <alignment horizontal="center" vertical="center"/>
    </xf>
    <xf numFmtId="0" fontId="31" fillId="5" borderId="2" xfId="0" applyFont="1" applyFill="1" applyBorder="1" applyAlignment="1" applyProtection="1">
      <alignment vertical="center" shrinkToFit="1"/>
    </xf>
    <xf numFmtId="189" fontId="5" fillId="5" borderId="0" xfId="2" applyNumberFormat="1" applyFont="1" applyFill="1" applyBorder="1" applyAlignment="1" applyProtection="1">
      <alignment horizontal="center" vertical="center"/>
    </xf>
    <xf numFmtId="188" fontId="5" fillId="5" borderId="0" xfId="2" applyNumberFormat="1" applyFont="1" applyFill="1" applyBorder="1" applyAlignment="1" applyProtection="1">
      <alignment horizontal="left" vertical="center"/>
    </xf>
    <xf numFmtId="0" fontId="5" fillId="5" borderId="2" xfId="0" applyFont="1" applyFill="1" applyBorder="1" applyAlignment="1" applyProtection="1">
      <alignment vertical="center" wrapText="1"/>
    </xf>
    <xf numFmtId="0" fontId="5" fillId="5" borderId="19" xfId="0" applyFont="1" applyFill="1" applyBorder="1" applyAlignment="1" applyProtection="1">
      <alignment horizontal="left" vertical="center"/>
    </xf>
    <xf numFmtId="0" fontId="57" fillId="5" borderId="0" xfId="0" applyFont="1" applyFill="1" applyBorder="1" applyProtection="1">
      <alignment vertical="center"/>
    </xf>
    <xf numFmtId="188" fontId="5" fillId="5" borderId="0" xfId="0" applyNumberFormat="1" applyFont="1" applyFill="1" applyBorder="1" applyAlignment="1" applyProtection="1">
      <alignment horizontal="center" vertical="center"/>
    </xf>
    <xf numFmtId="38" fontId="5" fillId="5" borderId="0" xfId="4" applyFont="1" applyFill="1" applyBorder="1" applyAlignment="1" applyProtection="1">
      <alignment horizontal="right" vertical="center" shrinkToFit="1"/>
    </xf>
    <xf numFmtId="0" fontId="5" fillId="5" borderId="0" xfId="0" applyNumberFormat="1" applyFont="1" applyFill="1" applyBorder="1" applyAlignment="1" applyProtection="1">
      <alignment horizontal="center" vertical="center"/>
    </xf>
    <xf numFmtId="0" fontId="5" fillId="5" borderId="19" xfId="0" applyFont="1" applyFill="1" applyBorder="1" applyAlignment="1" applyProtection="1">
      <alignment vertical="center"/>
    </xf>
    <xf numFmtId="0" fontId="5" fillId="5" borderId="2" xfId="0" applyFont="1" applyFill="1" applyBorder="1" applyAlignment="1" applyProtection="1">
      <alignment vertical="center"/>
    </xf>
    <xf numFmtId="0" fontId="5" fillId="5" borderId="19" xfId="0" applyFont="1" applyFill="1" applyBorder="1" applyAlignment="1" applyProtection="1">
      <alignment vertical="distributed"/>
    </xf>
    <xf numFmtId="0" fontId="5" fillId="5" borderId="0" xfId="0" applyFont="1" applyFill="1" applyBorder="1" applyAlignment="1" applyProtection="1">
      <alignment vertical="distributed"/>
    </xf>
    <xf numFmtId="0" fontId="5" fillId="5" borderId="2" xfId="0" applyFont="1" applyFill="1" applyBorder="1" applyAlignment="1" applyProtection="1">
      <alignment vertical="distributed"/>
    </xf>
    <xf numFmtId="0" fontId="0" fillId="0" borderId="0" xfId="0" applyAlignment="1" applyProtection="1">
      <alignment vertical="distributed"/>
    </xf>
    <xf numFmtId="0" fontId="0" fillId="5" borderId="26" xfId="0" applyFill="1" applyBorder="1" applyProtection="1">
      <alignment vertical="center"/>
    </xf>
    <xf numFmtId="0" fontId="0" fillId="5" borderId="4" xfId="0" applyFill="1" applyBorder="1" applyProtection="1">
      <alignment vertical="center"/>
    </xf>
    <xf numFmtId="0" fontId="0" fillId="5" borderId="5" xfId="0" applyFill="1" applyBorder="1" applyProtection="1">
      <alignment vertical="center"/>
    </xf>
    <xf numFmtId="0" fontId="5" fillId="5" borderId="26" xfId="0" applyFont="1" applyFill="1" applyBorder="1" applyProtection="1">
      <alignment vertical="center"/>
    </xf>
    <xf numFmtId="0" fontId="5" fillId="5" borderId="4" xfId="0" applyFont="1" applyFill="1" applyBorder="1" applyProtection="1">
      <alignment vertical="center"/>
    </xf>
    <xf numFmtId="0" fontId="5" fillId="5" borderId="5" xfId="0" applyFont="1" applyFill="1" applyBorder="1" applyProtection="1">
      <alignment vertical="center"/>
    </xf>
    <xf numFmtId="0" fontId="0" fillId="5" borderId="2" xfId="0" applyFill="1" applyBorder="1" applyProtection="1">
      <alignment vertical="center"/>
    </xf>
    <xf numFmtId="0" fontId="5" fillId="5" borderId="17" xfId="0" applyFont="1" applyFill="1" applyBorder="1" applyAlignment="1" applyProtection="1">
      <alignment horizontal="center" vertical="center" shrinkToFit="1"/>
    </xf>
    <xf numFmtId="0" fontId="7" fillId="5" borderId="0" xfId="0" applyFont="1" applyFill="1" applyBorder="1" applyAlignment="1" applyProtection="1">
      <alignment horizontal="left" vertical="center"/>
    </xf>
    <xf numFmtId="0" fontId="5" fillId="5" borderId="0" xfId="0" applyFont="1" applyFill="1" applyBorder="1" applyAlignment="1" applyProtection="1">
      <alignment vertical="top" wrapText="1"/>
    </xf>
    <xf numFmtId="0" fontId="5" fillId="0" borderId="91" xfId="0" applyFont="1" applyBorder="1" applyAlignment="1" applyProtection="1">
      <alignment horizontal="center" vertical="center" wrapText="1"/>
    </xf>
    <xf numFmtId="0" fontId="15" fillId="5" borderId="0" xfId="0" applyFont="1" applyFill="1" applyBorder="1" applyProtection="1">
      <alignment vertical="center"/>
    </xf>
    <xf numFmtId="0" fontId="55" fillId="5" borderId="0" xfId="0" applyFont="1" applyFill="1" applyBorder="1" applyAlignment="1" applyProtection="1">
      <alignment horizontal="right" vertical="center"/>
    </xf>
    <xf numFmtId="0" fontId="30" fillId="5" borderId="0" xfId="0" applyFont="1" applyFill="1" applyBorder="1" applyProtection="1">
      <alignment vertical="center"/>
    </xf>
    <xf numFmtId="0" fontId="25" fillId="5" borderId="19" xfId="0" applyFont="1" applyFill="1" applyBorder="1" applyProtection="1">
      <alignment vertical="center"/>
    </xf>
    <xf numFmtId="0" fontId="23" fillId="5" borderId="0" xfId="0" applyFont="1" applyFill="1" applyBorder="1" applyProtection="1">
      <alignment vertical="center"/>
    </xf>
    <xf numFmtId="0" fontId="63" fillId="5" borderId="0" xfId="0" applyFont="1" applyFill="1" applyBorder="1" applyProtection="1">
      <alignment vertical="center"/>
    </xf>
    <xf numFmtId="0" fontId="23" fillId="5" borderId="0" xfId="0" applyFont="1" applyFill="1" applyBorder="1" applyAlignment="1" applyProtection="1">
      <alignment vertical="center"/>
    </xf>
    <xf numFmtId="0" fontId="25" fillId="5" borderId="0" xfId="0" applyFont="1" applyFill="1" applyBorder="1" applyAlignment="1" applyProtection="1">
      <alignment vertical="center"/>
    </xf>
    <xf numFmtId="0" fontId="23" fillId="5" borderId="0" xfId="0" applyFont="1" applyFill="1" applyBorder="1" applyAlignment="1" applyProtection="1">
      <alignment horizontal="center" vertical="center"/>
    </xf>
    <xf numFmtId="0" fontId="25" fillId="5" borderId="0" xfId="0" applyFont="1" applyFill="1" applyBorder="1" applyProtection="1">
      <alignment vertical="center"/>
    </xf>
    <xf numFmtId="0" fontId="57" fillId="5" borderId="0" xfId="0" applyFont="1" applyFill="1" applyBorder="1" applyAlignment="1" applyProtection="1">
      <alignment horizontal="center" vertical="center"/>
    </xf>
    <xf numFmtId="0" fontId="44" fillId="5" borderId="19" xfId="0" applyFont="1" applyFill="1" applyBorder="1" applyProtection="1">
      <alignment vertical="center"/>
    </xf>
    <xf numFmtId="0" fontId="37" fillId="5" borderId="0" xfId="0" applyFont="1" applyFill="1" applyBorder="1" applyAlignment="1" applyProtection="1">
      <alignment horizontal="left" vertical="center"/>
    </xf>
    <xf numFmtId="0" fontId="37" fillId="5" borderId="0" xfId="0" applyFont="1" applyFill="1" applyBorder="1" applyProtection="1">
      <alignment vertical="center"/>
    </xf>
    <xf numFmtId="0" fontId="15" fillId="5" borderId="0" xfId="0" applyFont="1" applyFill="1" applyBorder="1" applyAlignment="1" applyProtection="1">
      <alignment horizontal="right" vertical="center"/>
    </xf>
    <xf numFmtId="0" fontId="17" fillId="5" borderId="0" xfId="0" applyFont="1" applyFill="1" applyBorder="1" applyProtection="1">
      <alignment vertical="center"/>
    </xf>
    <xf numFmtId="0" fontId="17" fillId="5" borderId="2" xfId="0" applyFont="1" applyFill="1" applyBorder="1" applyAlignment="1" applyProtection="1">
      <alignment vertical="center" shrinkToFit="1"/>
    </xf>
    <xf numFmtId="0" fontId="17" fillId="5" borderId="2" xfId="0" applyFont="1" applyFill="1" applyBorder="1" applyProtection="1">
      <alignment vertical="center"/>
    </xf>
    <xf numFmtId="0" fontId="38" fillId="5" borderId="0" xfId="0" applyFont="1" applyFill="1" applyBorder="1" applyAlignment="1" applyProtection="1">
      <alignment vertical="center" shrinkToFit="1"/>
    </xf>
    <xf numFmtId="0" fontId="38" fillId="5" borderId="2" xfId="0" applyFont="1" applyFill="1" applyBorder="1" applyAlignment="1" applyProtection="1">
      <alignment vertical="center" shrinkToFit="1"/>
    </xf>
    <xf numFmtId="0" fontId="38" fillId="5" borderId="19" xfId="0" applyFont="1" applyFill="1" applyBorder="1" applyAlignment="1" applyProtection="1">
      <alignment vertical="center" shrinkToFit="1"/>
    </xf>
    <xf numFmtId="0" fontId="37" fillId="5" borderId="2" xfId="0" applyFont="1" applyFill="1" applyBorder="1" applyProtection="1">
      <alignment vertical="center"/>
    </xf>
    <xf numFmtId="0" fontId="5" fillId="5" borderId="2" xfId="0" applyFont="1" applyFill="1" applyBorder="1" applyAlignment="1" applyProtection="1">
      <alignment vertical="center" shrinkToFit="1"/>
    </xf>
    <xf numFmtId="0" fontId="24" fillId="5" borderId="0" xfId="0" applyFont="1" applyFill="1" applyBorder="1" applyAlignment="1" applyProtection="1">
      <alignment horizontal="right" vertical="center"/>
    </xf>
    <xf numFmtId="0" fontId="37" fillId="5" borderId="0" xfId="0" applyFont="1" applyFill="1" applyBorder="1" applyAlignment="1" applyProtection="1">
      <alignment horizontal="right" vertical="center"/>
    </xf>
    <xf numFmtId="176" fontId="45" fillId="5" borderId="0" xfId="4" applyNumberFormat="1" applyFont="1" applyFill="1" applyBorder="1" applyAlignment="1" applyProtection="1">
      <alignment horizontal="right" vertical="center" wrapText="1"/>
    </xf>
    <xf numFmtId="0" fontId="23" fillId="5" borderId="0" xfId="0" applyFont="1" applyFill="1" applyBorder="1" applyAlignment="1" applyProtection="1">
      <alignment vertical="center" shrinkToFit="1"/>
    </xf>
    <xf numFmtId="0" fontId="5" fillId="5" borderId="19" xfId="0" applyFont="1" applyFill="1" applyBorder="1" applyAlignment="1" applyProtection="1">
      <alignment horizontal="center" vertical="center"/>
    </xf>
    <xf numFmtId="0" fontId="5" fillId="5" borderId="0" xfId="0" applyFont="1" applyFill="1" applyBorder="1" applyAlignment="1" applyProtection="1">
      <alignment horizontal="center" vertical="center" shrinkToFit="1"/>
    </xf>
    <xf numFmtId="0" fontId="0" fillId="5" borderId="2" xfId="0" applyFill="1" applyBorder="1" applyAlignment="1" applyProtection="1">
      <alignment vertical="center"/>
    </xf>
    <xf numFmtId="0" fontId="17" fillId="5" borderId="19" xfId="0" applyFont="1" applyFill="1" applyBorder="1" applyAlignment="1" applyProtection="1">
      <alignment vertical="center"/>
    </xf>
    <xf numFmtId="0" fontId="17" fillId="5" borderId="0" xfId="0" applyFont="1" applyFill="1" applyBorder="1" applyAlignment="1" applyProtection="1">
      <alignment vertical="center"/>
    </xf>
    <xf numFmtId="0" fontId="7" fillId="5" borderId="0" xfId="0" applyFont="1" applyFill="1" applyBorder="1" applyAlignment="1" applyProtection="1">
      <alignment horizontal="right" vertical="center"/>
    </xf>
    <xf numFmtId="0" fontId="37" fillId="5" borderId="24" xfId="0" applyFont="1" applyFill="1" applyBorder="1" applyProtection="1">
      <alignment vertical="center"/>
    </xf>
    <xf numFmtId="0" fontId="37" fillId="5" borderId="19" xfId="0" applyFont="1" applyFill="1" applyBorder="1" applyProtection="1">
      <alignment vertical="center"/>
    </xf>
    <xf numFmtId="0" fontId="5" fillId="5" borderId="0" xfId="0" applyFont="1" applyFill="1" applyBorder="1" applyAlignment="1" applyProtection="1">
      <alignment vertical="top"/>
    </xf>
    <xf numFmtId="0" fontId="37" fillId="5" borderId="0" xfId="0" applyFont="1" applyFill="1" applyBorder="1" applyAlignment="1" applyProtection="1">
      <alignment vertical="top" wrapText="1"/>
    </xf>
    <xf numFmtId="0" fontId="37" fillId="5" borderId="0" xfId="0" applyFont="1" applyFill="1" applyBorder="1" applyAlignment="1" applyProtection="1">
      <alignment horizontal="center" vertical="center"/>
    </xf>
    <xf numFmtId="176" fontId="5" fillId="5" borderId="0" xfId="0" applyNumberFormat="1" applyFont="1" applyFill="1" applyBorder="1" applyAlignment="1" applyProtection="1">
      <alignment vertical="top"/>
    </xf>
    <xf numFmtId="0" fontId="37" fillId="5" borderId="0" xfId="0" applyFont="1" applyFill="1" applyBorder="1" applyAlignment="1" applyProtection="1">
      <alignment vertical="center"/>
    </xf>
    <xf numFmtId="0" fontId="16" fillId="5" borderId="0" xfId="0" applyFont="1" applyFill="1" applyBorder="1" applyAlignment="1" applyProtection="1">
      <alignment horizontal="right" vertical="center"/>
    </xf>
    <xf numFmtId="176" fontId="37" fillId="5" borderId="0" xfId="0" applyNumberFormat="1" applyFont="1" applyFill="1" applyBorder="1" applyProtection="1">
      <alignment vertical="center"/>
    </xf>
    <xf numFmtId="0" fontId="38" fillId="5" borderId="0" xfId="0" applyFont="1" applyFill="1" applyBorder="1" applyAlignment="1" applyProtection="1">
      <alignment horizontal="left" vertical="center" shrinkToFit="1"/>
    </xf>
    <xf numFmtId="0" fontId="40" fillId="5" borderId="2" xfId="0" applyFont="1" applyFill="1" applyBorder="1" applyAlignment="1" applyProtection="1">
      <alignment vertical="center" shrinkToFit="1"/>
    </xf>
    <xf numFmtId="0" fontId="38" fillId="5" borderId="0" xfId="0" applyFont="1" applyFill="1" applyBorder="1" applyProtection="1">
      <alignment vertical="center"/>
    </xf>
    <xf numFmtId="0" fontId="38" fillId="5" borderId="19" xfId="0" applyFont="1" applyFill="1" applyBorder="1" applyAlignment="1" applyProtection="1">
      <alignment horizontal="left" vertical="center" shrinkToFit="1"/>
    </xf>
    <xf numFmtId="0" fontId="38" fillId="5" borderId="0" xfId="0" applyFont="1" applyFill="1" applyBorder="1" applyAlignment="1" applyProtection="1">
      <alignment horizontal="center" vertical="center"/>
    </xf>
    <xf numFmtId="0" fontId="37" fillId="5" borderId="2" xfId="0" applyFont="1" applyFill="1" applyBorder="1" applyAlignment="1" applyProtection="1">
      <alignment vertical="center" shrinkToFit="1"/>
    </xf>
    <xf numFmtId="176" fontId="37" fillId="5" borderId="0" xfId="0" applyNumberFormat="1" applyFont="1" applyFill="1" applyBorder="1" applyAlignment="1" applyProtection="1">
      <alignment vertical="center"/>
    </xf>
    <xf numFmtId="176" fontId="37" fillId="5" borderId="25" xfId="0" applyNumberFormat="1" applyFont="1" applyFill="1" applyBorder="1" applyAlignment="1" applyProtection="1">
      <alignment vertical="center"/>
    </xf>
    <xf numFmtId="10" fontId="37" fillId="5" borderId="0" xfId="1" applyNumberFormat="1" applyFont="1" applyFill="1" applyBorder="1" applyAlignment="1" applyProtection="1">
      <alignment horizontal="center" vertical="center"/>
    </xf>
    <xf numFmtId="0" fontId="37" fillId="5" borderId="26" xfId="0" applyFont="1" applyFill="1" applyBorder="1" applyProtection="1">
      <alignment vertical="center"/>
    </xf>
    <xf numFmtId="0" fontId="37" fillId="5" borderId="4" xfId="0" applyFont="1" applyFill="1" applyBorder="1" applyProtection="1">
      <alignment vertical="center"/>
    </xf>
    <xf numFmtId="0" fontId="37" fillId="5" borderId="5" xfId="0" applyFont="1" applyFill="1" applyBorder="1" applyProtection="1">
      <alignment vertical="center"/>
    </xf>
    <xf numFmtId="0" fontId="0" fillId="5" borderId="0" xfId="0" applyFill="1" applyAlignment="1" applyProtection="1">
      <alignment horizontal="right" vertical="center"/>
    </xf>
    <xf numFmtId="0" fontId="55" fillId="5" borderId="0" xfId="0" applyFont="1" applyFill="1" applyBorder="1" applyAlignment="1" applyProtection="1">
      <alignment horizontal="right" vertical="top"/>
    </xf>
    <xf numFmtId="176" fontId="45" fillId="5" borderId="4" xfId="4" applyNumberFormat="1" applyFont="1" applyFill="1" applyBorder="1" applyAlignment="1" applyProtection="1">
      <alignment horizontal="right" vertical="center" wrapText="1"/>
    </xf>
    <xf numFmtId="0" fontId="17" fillId="5" borderId="5" xfId="0" applyFont="1" applyFill="1" applyBorder="1" applyAlignment="1" applyProtection="1">
      <alignment vertical="center" shrinkToFit="1"/>
    </xf>
    <xf numFmtId="0" fontId="5" fillId="5" borderId="24" xfId="0" applyFont="1" applyFill="1" applyBorder="1" applyAlignment="1" applyProtection="1">
      <alignment vertical="center"/>
    </xf>
    <xf numFmtId="0" fontId="7" fillId="5" borderId="20" xfId="0" applyFont="1" applyFill="1" applyBorder="1" applyAlignment="1" applyProtection="1">
      <alignment vertical="center"/>
    </xf>
    <xf numFmtId="0" fontId="5" fillId="5" borderId="20" xfId="0" applyFont="1" applyFill="1" applyBorder="1" applyAlignment="1" applyProtection="1">
      <alignment vertical="center"/>
    </xf>
    <xf numFmtId="0" fontId="10" fillId="5" borderId="20" xfId="0" applyFont="1" applyFill="1" applyBorder="1" applyAlignment="1" applyProtection="1">
      <alignment vertical="center"/>
    </xf>
    <xf numFmtId="0" fontId="5" fillId="5" borderId="28" xfId="0" applyFont="1" applyFill="1" applyBorder="1" applyAlignment="1" applyProtection="1">
      <alignment vertical="center"/>
    </xf>
    <xf numFmtId="0" fontId="10" fillId="5" borderId="0" xfId="0" applyFont="1" applyFill="1" applyBorder="1" applyAlignment="1" applyProtection="1">
      <alignment vertical="center"/>
    </xf>
    <xf numFmtId="0" fontId="0" fillId="5" borderId="19" xfId="0" applyFill="1" applyBorder="1" applyAlignment="1" applyProtection="1">
      <alignment vertical="center"/>
    </xf>
    <xf numFmtId="0" fontId="42" fillId="5" borderId="19" xfId="0" applyFont="1" applyFill="1" applyBorder="1" applyAlignment="1" applyProtection="1">
      <alignment vertical="center"/>
    </xf>
    <xf numFmtId="0" fontId="7" fillId="5" borderId="0" xfId="0" applyFont="1" applyFill="1" applyBorder="1" applyAlignment="1" applyProtection="1">
      <alignment vertical="center" wrapText="1"/>
    </xf>
    <xf numFmtId="0" fontId="27" fillId="5" borderId="0" xfId="0" applyFont="1" applyFill="1" applyBorder="1" applyAlignment="1" applyProtection="1"/>
    <xf numFmtId="0" fontId="27" fillId="5" borderId="0" xfId="0" applyFont="1" applyFill="1" applyBorder="1" applyAlignment="1" applyProtection="1">
      <alignment vertical="center"/>
    </xf>
    <xf numFmtId="0" fontId="7" fillId="5" borderId="0" xfId="0" applyFont="1" applyFill="1" applyBorder="1" applyAlignment="1" applyProtection="1">
      <alignment horizontal="center" vertical="center" wrapText="1"/>
    </xf>
    <xf numFmtId="0" fontId="5" fillId="5" borderId="0" xfId="0" applyFont="1" applyFill="1" applyBorder="1" applyAlignment="1" applyProtection="1">
      <alignment vertical="center" shrinkToFit="1"/>
    </xf>
    <xf numFmtId="0" fontId="0" fillId="5" borderId="0" xfId="0" applyFill="1" applyBorder="1" applyAlignment="1" applyProtection="1">
      <alignment vertical="center" shrinkToFit="1"/>
    </xf>
    <xf numFmtId="0" fontId="15" fillId="5" borderId="19" xfId="0" applyFont="1" applyFill="1" applyBorder="1" applyAlignment="1" applyProtection="1">
      <alignment horizontal="left" vertical="center" wrapText="1"/>
    </xf>
    <xf numFmtId="180" fontId="5" fillId="5" borderId="0" xfId="0" applyNumberFormat="1" applyFont="1" applyFill="1" applyBorder="1" applyAlignment="1" applyProtection="1">
      <alignment horizontal="center" vertical="center" shrinkToFit="1"/>
    </xf>
    <xf numFmtId="0" fontId="17" fillId="5" borderId="2" xfId="0" applyFont="1" applyFill="1" applyBorder="1" applyAlignment="1" applyProtection="1">
      <alignment horizontal="left" vertical="center"/>
    </xf>
    <xf numFmtId="0" fontId="10" fillId="5" borderId="0" xfId="0" applyFont="1" applyFill="1" applyBorder="1" applyAlignment="1" applyProtection="1">
      <alignment vertical="center" shrinkToFit="1"/>
    </xf>
    <xf numFmtId="0" fontId="50" fillId="5" borderId="0" xfId="0" applyFont="1" applyFill="1" applyBorder="1" applyProtection="1">
      <alignment vertical="center"/>
    </xf>
    <xf numFmtId="180" fontId="12" fillId="5" borderId="0" xfId="0" applyNumberFormat="1" applyFont="1" applyFill="1" applyBorder="1" applyAlignment="1" applyProtection="1">
      <alignment vertical="center"/>
    </xf>
    <xf numFmtId="0" fontId="5" fillId="5" borderId="0" xfId="0" applyFont="1" applyFill="1" applyBorder="1" applyAlignment="1" applyProtection="1">
      <alignment horizontal="center" vertical="top" wrapText="1"/>
    </xf>
    <xf numFmtId="0" fontId="14" fillId="5" borderId="0" xfId="0" applyFont="1" applyFill="1" applyBorder="1" applyAlignment="1" applyProtection="1">
      <alignment horizontal="right" vertical="top"/>
    </xf>
    <xf numFmtId="40" fontId="12" fillId="5" borderId="0" xfId="4" applyNumberFormat="1" applyFont="1" applyFill="1" applyBorder="1" applyAlignment="1" applyProtection="1">
      <alignment vertical="center"/>
    </xf>
    <xf numFmtId="180" fontId="7" fillId="5" borderId="0" xfId="0" applyNumberFormat="1" applyFont="1" applyFill="1" applyBorder="1" applyAlignment="1" applyProtection="1">
      <alignment vertical="center"/>
    </xf>
    <xf numFmtId="176" fontId="14" fillId="5" borderId="0" xfId="0" applyNumberFormat="1" applyFont="1" applyFill="1" applyBorder="1" applyAlignment="1" applyProtection="1">
      <alignment horizontal="right" vertical="center"/>
    </xf>
    <xf numFmtId="178" fontId="5" fillId="5" borderId="0" xfId="0" applyNumberFormat="1" applyFont="1" applyFill="1" applyBorder="1" applyAlignment="1" applyProtection="1">
      <alignment horizontal="right" vertical="center"/>
    </xf>
    <xf numFmtId="0" fontId="49" fillId="5" borderId="0" xfId="0" applyFont="1" applyFill="1" applyBorder="1" applyAlignment="1" applyProtection="1">
      <alignment horizontal="center" vertical="center" wrapText="1"/>
    </xf>
    <xf numFmtId="40" fontId="12" fillId="5" borderId="0" xfId="3" applyNumberFormat="1" applyFont="1" applyFill="1" applyBorder="1" applyAlignment="1" applyProtection="1">
      <alignment vertical="center"/>
    </xf>
    <xf numFmtId="176" fontId="57" fillId="5" borderId="0" xfId="0" applyNumberFormat="1" applyFont="1" applyFill="1" applyBorder="1" applyAlignment="1" applyProtection="1">
      <alignment horizontal="right" vertical="center"/>
    </xf>
    <xf numFmtId="49" fontId="57" fillId="5" borderId="0" xfId="4" applyNumberFormat="1" applyFont="1" applyFill="1" applyBorder="1" applyAlignment="1" applyProtection="1">
      <alignment horizontal="right" vertical="center"/>
    </xf>
    <xf numFmtId="49" fontId="5" fillId="5" borderId="0" xfId="4" applyNumberFormat="1" applyFont="1" applyFill="1" applyBorder="1" applyAlignment="1" applyProtection="1">
      <alignment vertical="center"/>
    </xf>
    <xf numFmtId="49" fontId="55" fillId="5" borderId="0" xfId="4" applyNumberFormat="1" applyFont="1" applyFill="1" applyBorder="1" applyAlignment="1" applyProtection="1">
      <alignment horizontal="right" vertical="center"/>
    </xf>
    <xf numFmtId="49" fontId="57" fillId="5" borderId="0" xfId="4" applyNumberFormat="1" applyFont="1" applyFill="1" applyBorder="1" applyAlignment="1" applyProtection="1">
      <alignment horizontal="right" vertical="center" wrapText="1"/>
    </xf>
    <xf numFmtId="176" fontId="45" fillId="5" borderId="0" xfId="0" applyNumberFormat="1" applyFont="1" applyFill="1" applyBorder="1" applyAlignment="1" applyProtection="1">
      <alignment horizontal="right" vertical="center"/>
    </xf>
    <xf numFmtId="184" fontId="5" fillId="5" borderId="0" xfId="0" applyNumberFormat="1" applyFont="1" applyFill="1" applyBorder="1" applyAlignment="1" applyProtection="1">
      <alignment horizontal="center" vertical="center"/>
    </xf>
    <xf numFmtId="38" fontId="6" fillId="5" borderId="0" xfId="3" applyFont="1" applyFill="1" applyBorder="1" applyAlignment="1" applyProtection="1">
      <alignment horizontal="right" vertical="center"/>
    </xf>
    <xf numFmtId="0" fontId="5" fillId="5" borderId="2" xfId="0" applyFont="1" applyFill="1" applyBorder="1" applyAlignment="1" applyProtection="1">
      <alignment horizontal="left" vertical="center"/>
    </xf>
    <xf numFmtId="177" fontId="5" fillId="5" borderId="0" xfId="0" applyNumberFormat="1" applyFont="1" applyFill="1" applyBorder="1" applyAlignment="1" applyProtection="1">
      <alignment vertical="center"/>
    </xf>
    <xf numFmtId="178" fontId="7" fillId="5" borderId="0" xfId="0" applyNumberFormat="1" applyFont="1" applyFill="1" applyBorder="1" applyAlignment="1" applyProtection="1">
      <alignment vertical="center"/>
    </xf>
    <xf numFmtId="0" fontId="41" fillId="5" borderId="0" xfId="0" applyFont="1" applyFill="1" applyBorder="1" applyAlignment="1" applyProtection="1">
      <alignment vertical="center"/>
    </xf>
    <xf numFmtId="0" fontId="5" fillId="5" borderId="26" xfId="0" applyFont="1" applyFill="1" applyBorder="1" applyAlignment="1" applyProtection="1">
      <alignment vertical="center"/>
    </xf>
    <xf numFmtId="0" fontId="5" fillId="5" borderId="4" xfId="0" applyFont="1" applyFill="1" applyBorder="1" applyAlignment="1" applyProtection="1">
      <alignment vertical="center"/>
    </xf>
    <xf numFmtId="0" fontId="5" fillId="5" borderId="4" xfId="0" applyFont="1" applyFill="1" applyBorder="1" applyAlignment="1" applyProtection="1">
      <alignment horizontal="center" vertical="center"/>
    </xf>
    <xf numFmtId="0" fontId="27" fillId="5" borderId="0" xfId="0" applyFont="1" applyFill="1" applyBorder="1" applyAlignment="1" applyProtection="1">
      <alignment horizontal="right" vertical="center"/>
    </xf>
    <xf numFmtId="0" fontId="17" fillId="5" borderId="0" xfId="0" applyFont="1" applyFill="1" applyBorder="1" applyAlignment="1" applyProtection="1">
      <alignment horizontal="left" vertical="center"/>
    </xf>
    <xf numFmtId="179" fontId="12" fillId="5" borderId="0" xfId="0" applyNumberFormat="1" applyFont="1" applyFill="1" applyBorder="1" applyAlignment="1" applyProtection="1">
      <alignment horizontal="center" vertical="center"/>
    </xf>
    <xf numFmtId="178" fontId="6" fillId="5" borderId="0" xfId="0" applyNumberFormat="1" applyFont="1" applyFill="1" applyBorder="1" applyAlignment="1" applyProtection="1">
      <alignment horizontal="right" vertical="center"/>
    </xf>
    <xf numFmtId="0" fontId="15" fillId="5" borderId="26" xfId="0" applyFont="1" applyFill="1" applyBorder="1" applyAlignment="1" applyProtection="1">
      <alignment horizontal="left" vertical="center" wrapText="1"/>
    </xf>
    <xf numFmtId="0" fontId="15" fillId="5" borderId="4" xfId="0" applyFont="1" applyFill="1" applyBorder="1" applyAlignment="1" applyProtection="1">
      <alignment horizontal="left" vertical="center" wrapText="1"/>
    </xf>
    <xf numFmtId="0" fontId="15" fillId="5" borderId="4" xfId="0" applyFont="1" applyFill="1" applyBorder="1" applyAlignment="1" applyProtection="1">
      <alignment horizontal="right" vertical="center"/>
    </xf>
    <xf numFmtId="0" fontId="17" fillId="5" borderId="4" xfId="0" applyFont="1" applyFill="1" applyBorder="1" applyProtection="1">
      <alignment vertical="center"/>
    </xf>
    <xf numFmtId="0" fontId="49" fillId="5" borderId="4" xfId="0" applyFont="1" applyFill="1" applyBorder="1" applyAlignment="1" applyProtection="1">
      <alignment horizontal="center" vertical="center" wrapText="1"/>
    </xf>
    <xf numFmtId="0" fontId="50" fillId="5" borderId="4" xfId="0" applyFont="1" applyFill="1" applyBorder="1" applyProtection="1">
      <alignment vertical="center"/>
    </xf>
    <xf numFmtId="0" fontId="17" fillId="5" borderId="5" xfId="0" applyFont="1" applyFill="1" applyBorder="1" applyProtection="1">
      <alignment vertical="center"/>
    </xf>
    <xf numFmtId="0" fontId="5" fillId="5" borderId="0" xfId="0" applyFont="1" applyFill="1" applyBorder="1" applyAlignment="1" applyProtection="1">
      <alignment horizontal="left" vertical="center"/>
    </xf>
    <xf numFmtId="0" fontId="5" fillId="5" borderId="0" xfId="0" applyFont="1" applyFill="1" applyBorder="1" applyAlignment="1" applyProtection="1">
      <alignment horizontal="left"/>
    </xf>
    <xf numFmtId="0" fontId="17" fillId="0" borderId="0" xfId="0" applyFont="1" applyBorder="1" applyAlignment="1" applyProtection="1">
      <alignment vertical="center" shrinkToFit="1"/>
    </xf>
    <xf numFmtId="0" fontId="57" fillId="5" borderId="0" xfId="0" applyFont="1" applyFill="1" applyBorder="1" applyAlignment="1" applyProtection="1">
      <alignment horizontal="right" vertical="center" shrinkToFit="1"/>
    </xf>
    <xf numFmtId="176" fontId="5" fillId="5" borderId="0" xfId="0" applyNumberFormat="1" applyFont="1" applyFill="1" applyBorder="1" applyAlignment="1" applyProtection="1">
      <alignment horizontal="right" vertical="center"/>
    </xf>
    <xf numFmtId="176" fontId="5" fillId="5" borderId="0" xfId="0" applyNumberFormat="1" applyFont="1" applyFill="1" applyBorder="1" applyProtection="1">
      <alignment vertical="center"/>
    </xf>
    <xf numFmtId="180" fontId="12" fillId="5" borderId="0" xfId="0" applyNumberFormat="1" applyFont="1" applyFill="1" applyBorder="1" applyAlignment="1" applyProtection="1">
      <alignment horizontal="center" vertical="center"/>
    </xf>
    <xf numFmtId="49" fontId="45" fillId="5" borderId="0" xfId="4" applyNumberFormat="1" applyFont="1" applyFill="1" applyBorder="1" applyAlignment="1" applyProtection="1">
      <alignment vertical="center"/>
    </xf>
    <xf numFmtId="178" fontId="5" fillId="5" borderId="0" xfId="0" applyNumberFormat="1" applyFont="1" applyFill="1" applyBorder="1" applyProtection="1">
      <alignment vertical="center"/>
    </xf>
    <xf numFmtId="49" fontId="46" fillId="5" borderId="0" xfId="4" applyNumberFormat="1" applyFont="1" applyFill="1" applyBorder="1" applyAlignment="1" applyProtection="1">
      <alignment horizontal="left" vertical="center" wrapText="1"/>
    </xf>
    <xf numFmtId="49" fontId="5" fillId="0" borderId="0" xfId="4" applyNumberFormat="1" applyFont="1" applyFill="1" applyBorder="1" applyAlignment="1" applyProtection="1">
      <alignment vertical="center"/>
    </xf>
    <xf numFmtId="49" fontId="46" fillId="5" borderId="0" xfId="4" applyNumberFormat="1" applyFont="1" applyFill="1" applyBorder="1" applyAlignment="1" applyProtection="1">
      <alignment horizontal="left" vertical="center" shrinkToFit="1"/>
    </xf>
    <xf numFmtId="178" fontId="45" fillId="5" borderId="0" xfId="4" applyNumberFormat="1" applyFont="1" applyFill="1" applyBorder="1" applyAlignment="1" applyProtection="1">
      <alignment horizontal="right" vertical="center" wrapText="1"/>
    </xf>
    <xf numFmtId="0" fontId="0" fillId="0" borderId="0" xfId="0" applyFill="1" applyBorder="1" applyProtection="1">
      <alignment vertical="center"/>
    </xf>
    <xf numFmtId="178" fontId="5" fillId="5" borderId="0" xfId="0" applyNumberFormat="1" applyFont="1" applyFill="1" applyBorder="1" applyAlignment="1" applyProtection="1">
      <alignment horizontal="center" vertical="center"/>
    </xf>
    <xf numFmtId="0" fontId="0" fillId="0" borderId="19" xfId="0" applyBorder="1" applyProtection="1">
      <alignment vertical="center"/>
    </xf>
    <xf numFmtId="0" fontId="3" fillId="0" borderId="0" xfId="0" applyFont="1" applyBorder="1" applyAlignment="1" applyProtection="1">
      <alignment horizontal="left" vertical="center" shrinkToFit="1"/>
    </xf>
    <xf numFmtId="0" fontId="17" fillId="5" borderId="19" xfId="0" applyFont="1" applyFill="1" applyBorder="1" applyAlignment="1" applyProtection="1">
      <alignment vertical="center" shrinkToFit="1"/>
    </xf>
    <xf numFmtId="0" fontId="10" fillId="5" borderId="2" xfId="0" applyFont="1" applyFill="1" applyBorder="1" applyAlignment="1" applyProtection="1">
      <alignment vertical="center" shrinkToFit="1"/>
    </xf>
    <xf numFmtId="0" fontId="5" fillId="5" borderId="19" xfId="0" applyFont="1" applyFill="1" applyBorder="1" applyAlignment="1" applyProtection="1">
      <alignment vertical="center" shrinkToFit="1"/>
    </xf>
    <xf numFmtId="0" fontId="10" fillId="5" borderId="2" xfId="0" applyFont="1" applyFill="1" applyBorder="1" applyAlignment="1" applyProtection="1">
      <alignment horizontal="left" vertical="center" shrinkToFit="1"/>
    </xf>
    <xf numFmtId="0" fontId="10" fillId="5" borderId="2" xfId="0" applyFont="1" applyFill="1" applyBorder="1" applyAlignment="1" applyProtection="1">
      <alignment vertical="center" wrapText="1"/>
    </xf>
    <xf numFmtId="0" fontId="10" fillId="5" borderId="2" xfId="0" applyFont="1" applyFill="1" applyBorder="1" applyProtection="1">
      <alignment vertical="center"/>
    </xf>
    <xf numFmtId="49" fontId="67" fillId="5" borderId="2" xfId="4" applyNumberFormat="1" applyFont="1" applyFill="1" applyBorder="1" applyAlignment="1" applyProtection="1">
      <alignment horizontal="left" vertical="center" wrapText="1"/>
    </xf>
    <xf numFmtId="0" fontId="5" fillId="5" borderId="2" xfId="0" applyFont="1" applyFill="1" applyBorder="1" applyAlignment="1" applyProtection="1">
      <alignment horizontal="center" vertical="center"/>
    </xf>
    <xf numFmtId="0" fontId="5" fillId="5" borderId="4" xfId="0" applyFont="1" applyFill="1" applyBorder="1" applyAlignment="1" applyProtection="1">
      <alignment horizontal="left" vertical="center" shrinkToFit="1"/>
    </xf>
    <xf numFmtId="0" fontId="55" fillId="5" borderId="4" xfId="0" applyFont="1" applyFill="1" applyBorder="1" applyAlignment="1" applyProtection="1">
      <alignment horizontal="right" vertical="center"/>
    </xf>
    <xf numFmtId="0" fontId="38" fillId="5" borderId="4" xfId="0" applyFont="1" applyFill="1" applyBorder="1" applyProtection="1">
      <alignment vertical="center"/>
    </xf>
    <xf numFmtId="0" fontId="40" fillId="5" borderId="5" xfId="0" applyFont="1" applyFill="1" applyBorder="1" applyAlignment="1" applyProtection="1">
      <alignment vertical="center" shrinkToFit="1"/>
    </xf>
    <xf numFmtId="0" fontId="12" fillId="5" borderId="0" xfId="0" applyFont="1" applyFill="1" applyBorder="1" applyProtection="1">
      <alignment vertical="center"/>
    </xf>
    <xf numFmtId="0" fontId="5" fillId="5" borderId="19" xfId="0" applyFont="1" applyFill="1" applyBorder="1" applyAlignment="1" applyProtection="1">
      <alignment horizontal="left" vertical="top" indent="1"/>
    </xf>
    <xf numFmtId="0" fontId="5" fillId="5" borderId="0" xfId="0" applyFont="1" applyFill="1" applyBorder="1" applyAlignment="1" applyProtection="1">
      <alignment horizontal="left" vertical="top" indent="1"/>
    </xf>
    <xf numFmtId="0" fontId="5" fillId="5" borderId="0" xfId="0" applyFont="1" applyFill="1" applyBorder="1" applyAlignment="1" applyProtection="1">
      <alignment horizontal="left" vertical="top" wrapText="1" indent="1"/>
    </xf>
    <xf numFmtId="0" fontId="5" fillId="5" borderId="0" xfId="0" applyFont="1" applyFill="1" applyBorder="1" applyAlignment="1" applyProtection="1">
      <alignment horizontal="right" vertical="top" wrapText="1"/>
    </xf>
    <xf numFmtId="0" fontId="2" fillId="5" borderId="0" xfId="0" applyFont="1" applyFill="1" applyBorder="1" applyAlignment="1" applyProtection="1">
      <alignment horizontal="center" vertical="center" wrapText="1"/>
    </xf>
    <xf numFmtId="0" fontId="5" fillId="5" borderId="0" xfId="0" applyNumberFormat="1" applyFont="1" applyFill="1" applyBorder="1" applyAlignment="1" applyProtection="1">
      <alignment horizontal="center" vertical="center" wrapText="1"/>
    </xf>
    <xf numFmtId="0" fontId="0" fillId="5" borderId="0" xfId="0" applyFont="1" applyFill="1" applyBorder="1" applyAlignment="1" applyProtection="1">
      <alignment vertical="center"/>
    </xf>
    <xf numFmtId="0" fontId="5" fillId="5" borderId="0" xfId="0" applyFont="1" applyFill="1" applyBorder="1" applyAlignment="1" applyProtection="1">
      <alignment horizontal="right" wrapText="1"/>
    </xf>
    <xf numFmtId="0" fontId="5" fillId="5" borderId="0" xfId="0" applyFont="1" applyFill="1" applyBorder="1" applyAlignment="1" applyProtection="1">
      <alignment horizontal="right" vertical="top"/>
    </xf>
    <xf numFmtId="0" fontId="0" fillId="5" borderId="0" xfId="0" applyFill="1" applyBorder="1" applyAlignment="1" applyProtection="1">
      <alignment horizontal="left"/>
    </xf>
    <xf numFmtId="0" fontId="5" fillId="5" borderId="19" xfId="0" applyFont="1" applyFill="1" applyBorder="1" applyAlignment="1" applyProtection="1">
      <alignment horizontal="left" vertical="center" indent="1"/>
    </xf>
    <xf numFmtId="0" fontId="5" fillId="5" borderId="0" xfId="0" applyFont="1" applyFill="1" applyBorder="1" applyAlignment="1" applyProtection="1">
      <alignment vertical="top" shrinkToFit="1"/>
    </xf>
    <xf numFmtId="0" fontId="10" fillId="5" borderId="2" xfId="0" applyFont="1" applyFill="1" applyBorder="1" applyAlignment="1" applyProtection="1">
      <alignment vertical="center"/>
    </xf>
    <xf numFmtId="176" fontId="5" fillId="5" borderId="30" xfId="0" applyNumberFormat="1" applyFont="1" applyFill="1" applyBorder="1" applyAlignment="1" applyProtection="1">
      <alignment horizontal="right" vertical="center"/>
    </xf>
    <xf numFmtId="185" fontId="12" fillId="5" borderId="0" xfId="0" applyNumberFormat="1" applyFont="1" applyFill="1" applyBorder="1" applyAlignment="1" applyProtection="1">
      <alignment horizontal="center" vertical="center" wrapText="1"/>
    </xf>
    <xf numFmtId="0" fontId="33" fillId="5" borderId="0" xfId="0" applyFont="1" applyFill="1" applyBorder="1" applyAlignment="1" applyProtection="1">
      <alignment horizontal="right" vertical="center"/>
    </xf>
    <xf numFmtId="0" fontId="13" fillId="5" borderId="0" xfId="0" applyFont="1" applyFill="1" applyBorder="1" applyAlignment="1" applyProtection="1">
      <alignment horizontal="right" vertical="center"/>
    </xf>
    <xf numFmtId="177" fontId="12" fillId="5" borderId="0" xfId="0" applyNumberFormat="1" applyFont="1" applyFill="1" applyBorder="1" applyAlignment="1" applyProtection="1">
      <alignment horizontal="center" vertical="center"/>
    </xf>
    <xf numFmtId="0" fontId="8" fillId="5" borderId="2" xfId="0" applyFont="1" applyFill="1" applyBorder="1" applyAlignment="1" applyProtection="1">
      <alignment vertical="center" shrinkToFit="1"/>
    </xf>
    <xf numFmtId="0" fontId="7" fillId="5" borderId="0" xfId="0" applyFont="1" applyFill="1" applyBorder="1" applyAlignment="1" applyProtection="1">
      <alignment vertical="top" wrapText="1"/>
    </xf>
    <xf numFmtId="0" fontId="5" fillId="5" borderId="0" xfId="0" applyFont="1" applyFill="1" applyBorder="1" applyAlignment="1" applyProtection="1">
      <alignment horizontal="left" vertical="top"/>
    </xf>
    <xf numFmtId="0" fontId="10" fillId="5" borderId="2" xfId="0" applyFont="1" applyFill="1" applyBorder="1" applyAlignment="1" applyProtection="1">
      <alignment horizontal="left" vertical="top" shrinkToFit="1"/>
    </xf>
    <xf numFmtId="0" fontId="5" fillId="5" borderId="26" xfId="0" applyFont="1" applyFill="1" applyBorder="1" applyAlignment="1" applyProtection="1">
      <alignment horizontal="left" indent="1"/>
    </xf>
    <xf numFmtId="0" fontId="5" fillId="5" borderId="4" xfId="0" applyFont="1" applyFill="1" applyBorder="1" applyAlignment="1" applyProtection="1">
      <alignment horizontal="left" vertical="center"/>
    </xf>
    <xf numFmtId="0" fontId="5" fillId="5" borderId="4" xfId="0" applyFont="1" applyFill="1" applyBorder="1" applyAlignment="1" applyProtection="1">
      <alignment wrapText="1"/>
    </xf>
    <xf numFmtId="0" fontId="5" fillId="5" borderId="4" xfId="0" applyFont="1" applyFill="1" applyBorder="1" applyAlignment="1" applyProtection="1">
      <alignment horizontal="right" wrapText="1"/>
    </xf>
    <xf numFmtId="177" fontId="5" fillId="5" borderId="4" xfId="0" applyNumberFormat="1" applyFont="1" applyFill="1" applyBorder="1" applyAlignment="1" applyProtection="1">
      <alignment horizontal="right" vertical="center" wrapText="1"/>
    </xf>
    <xf numFmtId="0" fontId="12" fillId="5" borderId="0" xfId="0" applyFont="1" applyFill="1" applyBorder="1" applyAlignment="1" applyProtection="1">
      <alignment vertical="center"/>
    </xf>
    <xf numFmtId="0" fontId="57" fillId="5" borderId="0" xfId="0" applyFont="1" applyFill="1" applyBorder="1" applyAlignment="1" applyProtection="1">
      <alignment horizontal="right" wrapText="1"/>
    </xf>
    <xf numFmtId="0" fontId="57" fillId="5" borderId="0" xfId="0" applyFont="1" applyFill="1" applyBorder="1" applyAlignment="1" applyProtection="1">
      <alignment horizontal="right" vertical="top" wrapText="1"/>
    </xf>
    <xf numFmtId="177" fontId="55" fillId="5" borderId="0" xfId="0" applyNumberFormat="1" applyFont="1" applyFill="1" applyBorder="1" applyAlignment="1" applyProtection="1">
      <alignment horizontal="right" vertical="center"/>
    </xf>
    <xf numFmtId="0" fontId="65" fillId="5" borderId="0" xfId="0" applyFont="1" applyFill="1" applyBorder="1" applyAlignment="1" applyProtection="1">
      <alignment horizontal="right" vertical="center"/>
    </xf>
    <xf numFmtId="0" fontId="37" fillId="5" borderId="0" xfId="0" applyFont="1" applyFill="1" applyBorder="1" applyAlignment="1" applyProtection="1">
      <alignment vertical="center" wrapText="1"/>
    </xf>
    <xf numFmtId="0" fontId="63" fillId="5" borderId="0" xfId="0" applyFont="1" applyFill="1" applyBorder="1" applyAlignment="1" applyProtection="1">
      <alignment horizontal="right" wrapText="1"/>
    </xf>
    <xf numFmtId="0" fontId="12"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5" borderId="28" xfId="0" applyFont="1" applyFill="1" applyBorder="1" applyAlignment="1" applyProtection="1">
      <alignment horizontal="center" vertical="center"/>
    </xf>
    <xf numFmtId="0" fontId="5" fillId="5" borderId="19" xfId="0" applyFont="1" applyFill="1" applyBorder="1" applyAlignment="1" applyProtection="1">
      <alignment horizontal="left" indent="1"/>
    </xf>
    <xf numFmtId="0" fontId="0" fillId="5" borderId="0" xfId="0" applyFont="1" applyFill="1" applyBorder="1" applyAlignment="1" applyProtection="1">
      <alignment horizontal="left" vertical="center"/>
    </xf>
    <xf numFmtId="0" fontId="5" fillId="5" borderId="0" xfId="0" applyFont="1" applyFill="1" applyBorder="1" applyAlignment="1" applyProtection="1">
      <alignment wrapText="1"/>
    </xf>
    <xf numFmtId="177" fontId="5" fillId="5" borderId="0" xfId="0" applyNumberFormat="1" applyFont="1" applyFill="1" applyBorder="1" applyAlignment="1" applyProtection="1">
      <alignment horizontal="right" vertical="center" wrapText="1"/>
    </xf>
    <xf numFmtId="0" fontId="7" fillId="5" borderId="0" xfId="0" applyFont="1" applyFill="1" applyBorder="1" applyAlignment="1" applyProtection="1">
      <alignment horizontal="center" vertical="top" wrapText="1"/>
    </xf>
    <xf numFmtId="0" fontId="0" fillId="5" borderId="0" xfId="0" applyFont="1" applyFill="1" applyBorder="1" applyAlignment="1" applyProtection="1">
      <alignment horizontal="center" vertical="top" wrapText="1"/>
    </xf>
    <xf numFmtId="178" fontId="39" fillId="5" borderId="0" xfId="0" applyNumberFormat="1" applyFont="1" applyFill="1" applyBorder="1" applyAlignment="1" applyProtection="1">
      <alignment horizontal="center" vertical="center"/>
    </xf>
    <xf numFmtId="176" fontId="17" fillId="5" borderId="0" xfId="0" applyNumberFormat="1" applyFont="1" applyFill="1" applyBorder="1" applyAlignment="1" applyProtection="1">
      <alignment horizontal="center" vertical="center"/>
    </xf>
    <xf numFmtId="179" fontId="5" fillId="5" borderId="0" xfId="0" applyNumberFormat="1" applyFont="1" applyFill="1" applyBorder="1" applyAlignment="1" applyProtection="1">
      <alignment horizontal="right" vertical="center"/>
    </xf>
    <xf numFmtId="0" fontId="5" fillId="5" borderId="0" xfId="0" applyFont="1" applyFill="1" applyBorder="1" applyAlignment="1" applyProtection="1"/>
    <xf numFmtId="0" fontId="5" fillId="5" borderId="0" xfId="0" applyFont="1" applyFill="1" applyBorder="1" applyAlignment="1" applyProtection="1">
      <alignment shrinkToFit="1"/>
    </xf>
    <xf numFmtId="177" fontId="5" fillId="5" borderId="0" xfId="0" applyNumberFormat="1" applyFont="1" applyFill="1" applyBorder="1" applyAlignment="1" applyProtection="1">
      <alignment horizontal="center" vertical="center" wrapText="1"/>
    </xf>
    <xf numFmtId="0" fontId="0" fillId="5" borderId="0" xfId="0" applyFont="1" applyFill="1" applyBorder="1" applyAlignment="1" applyProtection="1">
      <alignment vertical="top"/>
    </xf>
    <xf numFmtId="0" fontId="0" fillId="5" borderId="0" xfId="0" applyFont="1" applyFill="1" applyBorder="1" applyAlignment="1" applyProtection="1">
      <alignment vertical="top" wrapText="1"/>
    </xf>
    <xf numFmtId="0" fontId="7" fillId="5" borderId="19" xfId="0" applyFont="1" applyFill="1" applyBorder="1" applyAlignment="1" applyProtection="1">
      <alignment horizontal="center" vertical="top" wrapText="1"/>
    </xf>
    <xf numFmtId="0" fontId="15" fillId="5" borderId="19" xfId="0" applyFont="1" applyFill="1" applyBorder="1" applyAlignment="1" applyProtection="1">
      <alignment horizontal="left" vertical="center"/>
    </xf>
    <xf numFmtId="0" fontId="7" fillId="5" borderId="19" xfId="0" applyFont="1" applyFill="1" applyBorder="1" applyProtection="1">
      <alignment vertical="center"/>
    </xf>
    <xf numFmtId="0" fontId="5" fillId="5" borderId="4" xfId="0" applyFont="1" applyFill="1" applyBorder="1" applyAlignment="1" applyProtection="1">
      <alignment horizontal="right" vertical="center"/>
    </xf>
    <xf numFmtId="176" fontId="5" fillId="5" borderId="4" xfId="0" applyNumberFormat="1" applyFont="1" applyFill="1" applyBorder="1" applyProtection="1">
      <alignment vertical="center"/>
    </xf>
    <xf numFmtId="0" fontId="5" fillId="5" borderId="4" xfId="0" applyFont="1" applyFill="1" applyBorder="1" applyAlignment="1" applyProtection="1">
      <alignment horizontal="right" vertical="center" wrapText="1"/>
    </xf>
    <xf numFmtId="0" fontId="5" fillId="5" borderId="25" xfId="0" applyFont="1" applyFill="1" applyBorder="1" applyProtection="1">
      <alignment vertical="center"/>
    </xf>
    <xf numFmtId="0" fontId="5" fillId="5" borderId="25" xfId="0" applyFont="1" applyFill="1" applyBorder="1" applyAlignment="1" applyProtection="1">
      <alignment horizontal="right" vertical="center"/>
    </xf>
    <xf numFmtId="176" fontId="5" fillId="5" borderId="25" xfId="0" applyNumberFormat="1" applyFont="1" applyFill="1" applyBorder="1" applyProtection="1">
      <alignment vertical="center"/>
    </xf>
    <xf numFmtId="0" fontId="5" fillId="5" borderId="25" xfId="0" applyFont="1" applyFill="1" applyBorder="1" applyAlignment="1" applyProtection="1">
      <alignment horizontal="right" vertical="center" wrapText="1"/>
    </xf>
    <xf numFmtId="0" fontId="5" fillId="5" borderId="19" xfId="0" applyFont="1" applyFill="1" applyBorder="1" applyAlignment="1" applyProtection="1">
      <alignment horizontal="left" vertical="top"/>
    </xf>
    <xf numFmtId="0" fontId="2" fillId="5" borderId="0" xfId="0" applyFont="1" applyFill="1" applyBorder="1" applyAlignment="1" applyProtection="1">
      <alignment horizontal="center" vertical="center"/>
    </xf>
    <xf numFmtId="0" fontId="2" fillId="5" borderId="2" xfId="0" applyFont="1" applyFill="1" applyBorder="1" applyAlignment="1" applyProtection="1">
      <alignment vertical="center"/>
    </xf>
    <xf numFmtId="180" fontId="5" fillId="5" borderId="0" xfId="0" applyNumberFormat="1" applyFont="1" applyFill="1" applyBorder="1" applyAlignment="1" applyProtection="1">
      <alignment horizontal="right" vertical="center"/>
    </xf>
    <xf numFmtId="0" fontId="5" fillId="5" borderId="26" xfId="0" applyFont="1" applyFill="1" applyBorder="1" applyAlignment="1" applyProtection="1">
      <alignment horizontal="left" vertical="top" indent="1"/>
    </xf>
    <xf numFmtId="0" fontId="7" fillId="5" borderId="4" xfId="0" applyFont="1" applyFill="1" applyBorder="1" applyAlignment="1" applyProtection="1">
      <alignment vertical="top" wrapText="1"/>
    </xf>
    <xf numFmtId="0" fontId="5" fillId="5" borderId="4" xfId="0" applyFont="1" applyFill="1" applyBorder="1" applyAlignment="1" applyProtection="1">
      <alignment horizontal="left" vertical="top"/>
    </xf>
    <xf numFmtId="184" fontId="37" fillId="5" borderId="4" xfId="1" applyNumberFormat="1" applyFont="1" applyFill="1" applyBorder="1" applyAlignment="1" applyProtection="1">
      <alignment horizontal="right" vertical="center"/>
    </xf>
    <xf numFmtId="0" fontId="10" fillId="5" borderId="4" xfId="0" applyFont="1" applyFill="1" applyBorder="1" applyAlignment="1" applyProtection="1">
      <alignment horizontal="left" vertical="top"/>
    </xf>
    <xf numFmtId="0" fontId="5" fillId="5" borderId="19" xfId="0" applyFont="1" applyFill="1" applyBorder="1" applyAlignment="1" applyProtection="1">
      <alignment horizontal="left" vertical="center" wrapText="1"/>
    </xf>
    <xf numFmtId="0" fontId="2" fillId="5" borderId="0" xfId="0" applyFont="1" applyFill="1" applyBorder="1" applyAlignment="1" applyProtection="1">
      <alignment horizontal="right" vertical="center" wrapText="1"/>
    </xf>
    <xf numFmtId="0" fontId="0" fillId="5" borderId="0" xfId="0" applyFill="1" applyBorder="1" applyAlignment="1" applyProtection="1">
      <alignment horizontal="left" vertical="top"/>
    </xf>
    <xf numFmtId="179" fontId="6" fillId="5" borderId="0" xfId="0" applyNumberFormat="1" applyFont="1" applyFill="1" applyBorder="1" applyAlignment="1" applyProtection="1">
      <alignment horizontal="center" vertical="center"/>
    </xf>
    <xf numFmtId="0" fontId="0" fillId="5" borderId="4" xfId="0" applyFill="1" applyBorder="1" applyAlignment="1" applyProtection="1">
      <alignment horizontal="left" vertical="top"/>
    </xf>
    <xf numFmtId="0" fontId="10" fillId="5" borderId="5" xfId="0" applyFont="1" applyFill="1" applyBorder="1" applyAlignment="1" applyProtection="1">
      <alignment vertical="center" shrinkToFit="1"/>
    </xf>
    <xf numFmtId="0" fontId="0" fillId="5" borderId="0" xfId="0" applyFont="1" applyFill="1" applyBorder="1" applyAlignment="1" applyProtection="1">
      <alignment horizontal="left" vertical="top"/>
    </xf>
    <xf numFmtId="0" fontId="57" fillId="5" borderId="0" xfId="0" applyFont="1" applyFill="1" applyBorder="1" applyAlignment="1" applyProtection="1">
      <alignment vertical="center"/>
    </xf>
    <xf numFmtId="0" fontId="68" fillId="5" borderId="0" xfId="0" applyFont="1" applyFill="1" applyBorder="1" applyAlignment="1" applyProtection="1">
      <alignment horizontal="left" wrapText="1"/>
    </xf>
    <xf numFmtId="0" fontId="68" fillId="5" borderId="0" xfId="0" applyFont="1" applyFill="1" applyBorder="1" applyAlignment="1" applyProtection="1">
      <alignment horizontal="left" vertical="center"/>
    </xf>
    <xf numFmtId="0" fontId="69" fillId="5" borderId="0" xfId="0" applyFont="1" applyFill="1" applyBorder="1" applyAlignment="1" applyProtection="1">
      <alignment horizontal="right" vertical="center"/>
    </xf>
    <xf numFmtId="0" fontId="0" fillId="5" borderId="0" xfId="0" applyFont="1" applyFill="1" applyBorder="1" applyAlignment="1" applyProtection="1">
      <alignment horizontal="center" vertical="center"/>
    </xf>
    <xf numFmtId="0" fontId="5" fillId="0" borderId="0" xfId="0" applyFont="1" applyFill="1" applyProtection="1">
      <alignment vertical="center"/>
    </xf>
    <xf numFmtId="0" fontId="17" fillId="0" borderId="0" xfId="0" applyFont="1" applyFill="1" applyBorder="1" applyAlignment="1" applyProtection="1">
      <alignment vertical="center" shrinkToFit="1"/>
    </xf>
    <xf numFmtId="0" fontId="17" fillId="0" borderId="0" xfId="0" applyFont="1" applyFill="1" applyBorder="1" applyAlignment="1" applyProtection="1">
      <alignment horizontal="left" vertical="center" shrinkToFit="1"/>
    </xf>
    <xf numFmtId="184" fontId="5"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vertical="center" shrinkToFit="1"/>
    </xf>
    <xf numFmtId="0" fontId="29" fillId="0" borderId="0" xfId="0" applyFont="1" applyFill="1" applyProtection="1">
      <alignment vertical="center"/>
    </xf>
    <xf numFmtId="0" fontId="17" fillId="0" borderId="0" xfId="0" applyFont="1" applyFill="1" applyBorder="1" applyProtection="1">
      <alignment vertical="center"/>
    </xf>
    <xf numFmtId="0" fontId="34" fillId="0" borderId="0" xfId="0" applyFont="1" applyFill="1" applyBorder="1" applyAlignment="1" applyProtection="1">
      <alignment horizontal="left" vertical="center" shrinkToFit="1"/>
    </xf>
    <xf numFmtId="0" fontId="0" fillId="5" borderId="2" xfId="0" applyFill="1" applyBorder="1" applyAlignment="1" applyProtection="1">
      <alignment vertical="center" shrinkToFit="1"/>
    </xf>
    <xf numFmtId="0" fontId="6" fillId="5" borderId="0" xfId="0" applyFont="1" applyFill="1" applyBorder="1" applyAlignment="1" applyProtection="1">
      <alignment vertical="center" shrinkToFit="1"/>
    </xf>
    <xf numFmtId="0" fontId="50" fillId="5" borderId="0" xfId="0" applyFont="1" applyFill="1" applyBorder="1" applyAlignment="1" applyProtection="1">
      <alignment vertical="center" shrinkToFit="1"/>
    </xf>
    <xf numFmtId="0" fontId="5" fillId="5" borderId="4" xfId="0" applyFont="1" applyFill="1" applyBorder="1" applyAlignment="1" applyProtection="1">
      <alignment vertical="center" shrinkToFit="1"/>
    </xf>
    <xf numFmtId="0" fontId="5" fillId="5" borderId="5" xfId="0" applyFont="1" applyFill="1" applyBorder="1" applyAlignment="1" applyProtection="1">
      <alignment vertical="center" shrinkToFit="1"/>
    </xf>
    <xf numFmtId="0" fontId="5" fillId="5" borderId="2" xfId="0" applyFont="1" applyFill="1" applyBorder="1" applyAlignment="1" applyProtection="1">
      <alignment horizontal="left" vertical="center" shrinkToFit="1"/>
    </xf>
    <xf numFmtId="0" fontId="5" fillId="0" borderId="13" xfId="0" applyFont="1" applyBorder="1" applyProtection="1">
      <alignment vertical="center"/>
    </xf>
    <xf numFmtId="0" fontId="5" fillId="0" borderId="52" xfId="0" applyFont="1" applyBorder="1" applyProtection="1">
      <alignment vertical="center"/>
    </xf>
    <xf numFmtId="0" fontId="5" fillId="0" borderId="36" xfId="0" applyFont="1" applyBorder="1" applyProtection="1">
      <alignment vertical="center"/>
    </xf>
    <xf numFmtId="0" fontId="0" fillId="5" borderId="19" xfId="0" applyFont="1" applyFill="1" applyBorder="1" applyProtection="1">
      <alignment vertical="center"/>
    </xf>
    <xf numFmtId="0" fontId="0" fillId="5" borderId="0" xfId="0" applyFont="1" applyFill="1" applyBorder="1" applyProtection="1">
      <alignment vertical="center"/>
    </xf>
    <xf numFmtId="0" fontId="12" fillId="5" borderId="0" xfId="0" applyFont="1" applyFill="1" applyBorder="1" applyAlignment="1" applyProtection="1">
      <alignment horizontal="left" vertical="center"/>
    </xf>
    <xf numFmtId="0" fontId="5" fillId="0" borderId="35" xfId="0" applyFont="1" applyBorder="1" applyAlignment="1" applyProtection="1">
      <alignment horizontal="center" vertical="center" shrinkToFit="1"/>
    </xf>
    <xf numFmtId="0" fontId="4" fillId="5" borderId="0" xfId="0" applyFont="1" applyFill="1" applyBorder="1" applyAlignment="1" applyProtection="1">
      <alignment vertical="center"/>
    </xf>
    <xf numFmtId="177" fontId="5" fillId="0" borderId="7" xfId="0" applyNumberFormat="1" applyFont="1" applyFill="1" applyBorder="1" applyAlignment="1" applyProtection="1">
      <alignment vertical="center" shrinkToFit="1"/>
    </xf>
    <xf numFmtId="0" fontId="5" fillId="5" borderId="0" xfId="0" applyFont="1" applyFill="1" applyAlignment="1" applyProtection="1">
      <alignment vertical="center"/>
    </xf>
    <xf numFmtId="0" fontId="5" fillId="5" borderId="0" xfId="0" applyFont="1" applyFill="1" applyProtection="1">
      <alignment vertical="center"/>
    </xf>
    <xf numFmtId="0" fontId="7" fillId="5" borderId="0" xfId="0" applyFont="1" applyFill="1" applyBorder="1" applyAlignment="1" applyProtection="1">
      <alignment vertical="center" shrinkToFit="1"/>
    </xf>
    <xf numFmtId="0" fontId="10" fillId="5" borderId="0" xfId="0" applyFont="1" applyFill="1" applyBorder="1" applyAlignment="1" applyProtection="1">
      <alignment horizontal="left" vertical="top" shrinkToFit="1"/>
    </xf>
    <xf numFmtId="0" fontId="17" fillId="5" borderId="0" xfId="0" applyFont="1" applyFill="1" applyBorder="1" applyAlignment="1" applyProtection="1"/>
    <xf numFmtId="0" fontId="7" fillId="5" borderId="0" xfId="0" applyFont="1" applyFill="1" applyBorder="1" applyAlignment="1" applyProtection="1">
      <alignment vertical="center"/>
    </xf>
    <xf numFmtId="176" fontId="7" fillId="5" borderId="0" xfId="0" applyNumberFormat="1" applyFont="1" applyFill="1" applyBorder="1" applyAlignment="1" applyProtection="1">
      <alignment vertical="center"/>
    </xf>
    <xf numFmtId="0" fontId="10" fillId="5" borderId="0" xfId="0" applyFont="1" applyFill="1" applyBorder="1" applyAlignment="1" applyProtection="1">
      <alignment horizontal="left" vertical="center" shrinkToFit="1"/>
    </xf>
    <xf numFmtId="0" fontId="5" fillId="5" borderId="24" xfId="0" applyFont="1" applyFill="1" applyBorder="1" applyAlignment="1" applyProtection="1">
      <alignment horizontal="center" vertical="center"/>
    </xf>
    <xf numFmtId="0" fontId="12" fillId="5" borderId="20" xfId="0" applyFont="1" applyFill="1" applyBorder="1" applyAlignment="1" applyProtection="1">
      <alignment horizontal="center" vertical="center"/>
    </xf>
    <xf numFmtId="0" fontId="5" fillId="5" borderId="20" xfId="0" applyFont="1" applyFill="1" applyBorder="1" applyAlignment="1" applyProtection="1">
      <alignment horizontal="center" vertical="center" shrinkToFit="1"/>
    </xf>
    <xf numFmtId="0" fontId="4" fillId="5" borderId="20" xfId="0" applyFont="1" applyFill="1" applyBorder="1" applyAlignment="1" applyProtection="1">
      <alignment horizontal="center" vertical="center"/>
    </xf>
    <xf numFmtId="0" fontId="0" fillId="5" borderId="3" xfId="0" applyFill="1" applyBorder="1" applyProtection="1">
      <alignment vertical="center"/>
    </xf>
    <xf numFmtId="0" fontId="11" fillId="0" borderId="0" xfId="0" applyFont="1" applyFill="1" applyBorder="1" applyAlignment="1" applyProtection="1">
      <alignment vertical="center"/>
    </xf>
    <xf numFmtId="0" fontId="0" fillId="0" borderId="0" xfId="0" applyFill="1" applyProtection="1">
      <alignment vertical="center"/>
    </xf>
    <xf numFmtId="0" fontId="17" fillId="0" borderId="14" xfId="0" applyFont="1" applyBorder="1" applyAlignment="1" applyProtection="1">
      <alignment horizontal="center" vertical="center" shrinkToFit="1"/>
    </xf>
    <xf numFmtId="0" fontId="0" fillId="5" borderId="60" xfId="0" applyFont="1" applyFill="1" applyBorder="1" applyAlignment="1" applyProtection="1">
      <alignment vertical="center"/>
    </xf>
    <xf numFmtId="0" fontId="0" fillId="5" borderId="20" xfId="0" applyFont="1" applyFill="1" applyBorder="1" applyAlignment="1" applyProtection="1">
      <alignment vertical="center"/>
    </xf>
    <xf numFmtId="0" fontId="0" fillId="5" borderId="28" xfId="0" applyFont="1" applyFill="1" applyBorder="1" applyAlignment="1" applyProtection="1">
      <alignment vertical="center"/>
    </xf>
    <xf numFmtId="0" fontId="5" fillId="0" borderId="41" xfId="0" applyFont="1" applyBorder="1" applyAlignment="1" applyProtection="1">
      <alignment horizontal="center" vertical="center" shrinkToFit="1"/>
    </xf>
    <xf numFmtId="0" fontId="0" fillId="5" borderId="48" xfId="0" applyFill="1" applyBorder="1" applyAlignment="1" applyProtection="1">
      <alignment vertical="center"/>
    </xf>
    <xf numFmtId="0" fontId="0" fillId="5" borderId="29" xfId="0" applyFill="1" applyBorder="1" applyAlignment="1" applyProtection="1">
      <alignment vertical="center"/>
    </xf>
    <xf numFmtId="0" fontId="0" fillId="5" borderId="49" xfId="0" applyFill="1" applyBorder="1" applyAlignment="1" applyProtection="1">
      <alignment vertical="center"/>
    </xf>
    <xf numFmtId="0" fontId="57" fillId="5" borderId="0" xfId="0" applyFont="1" applyFill="1" applyBorder="1" applyAlignment="1" applyProtection="1">
      <alignment horizontal="left" vertical="center"/>
    </xf>
    <xf numFmtId="176" fontId="69" fillId="5" borderId="0" xfId="0" applyNumberFormat="1" applyFont="1" applyFill="1" applyBorder="1" applyAlignment="1" applyProtection="1">
      <alignment horizontal="right" vertical="center"/>
    </xf>
    <xf numFmtId="0" fontId="15" fillId="5" borderId="0" xfId="0" applyFont="1" applyFill="1" applyBorder="1" applyAlignment="1" applyProtection="1">
      <alignment horizontal="right"/>
    </xf>
    <xf numFmtId="0" fontId="0" fillId="5" borderId="0" xfId="0" applyFill="1" applyBorder="1" applyAlignment="1" applyProtection="1">
      <alignment horizontal="left" vertical="center" wrapText="1"/>
    </xf>
    <xf numFmtId="0" fontId="0" fillId="0" borderId="69" xfId="0" applyBorder="1" applyProtection="1">
      <alignment vertical="center"/>
    </xf>
    <xf numFmtId="0" fontId="5" fillId="5" borderId="69" xfId="0" applyFont="1" applyFill="1" applyBorder="1" applyProtection="1">
      <alignment vertical="center"/>
    </xf>
    <xf numFmtId="0" fontId="0" fillId="5" borderId="0" xfId="0" applyFill="1" applyBorder="1" applyAlignment="1" applyProtection="1">
      <alignment horizontal="left" vertical="center"/>
    </xf>
    <xf numFmtId="179" fontId="5" fillId="4" borderId="11" xfId="0" applyNumberFormat="1" applyFont="1" applyFill="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xf>
    <xf numFmtId="179" fontId="5" fillId="4" borderId="7" xfId="0" applyNumberFormat="1" applyFont="1" applyFill="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xf>
    <xf numFmtId="179" fontId="5" fillId="4" borderId="8" xfId="0" applyNumberFormat="1" applyFont="1" applyFill="1" applyBorder="1" applyAlignment="1" applyProtection="1">
      <alignment horizontal="center" vertical="center" shrinkToFit="1"/>
      <protection locked="0"/>
    </xf>
    <xf numFmtId="0" fontId="5" fillId="0" borderId="90" xfId="0" applyFont="1" applyBorder="1" applyAlignment="1" applyProtection="1">
      <alignment horizontal="center" vertical="center" shrinkToFit="1"/>
    </xf>
    <xf numFmtId="0" fontId="5" fillId="0" borderId="69" xfId="0" applyFont="1" applyBorder="1" applyAlignment="1" applyProtection="1">
      <alignment horizontal="center" vertical="center" shrinkToFit="1"/>
    </xf>
    <xf numFmtId="180" fontId="5" fillId="4" borderId="10" xfId="0" applyNumberFormat="1" applyFont="1" applyFill="1" applyBorder="1" applyAlignment="1" applyProtection="1">
      <alignment vertical="center" shrinkToFit="1"/>
      <protection locked="0"/>
    </xf>
    <xf numFmtId="0" fontId="37" fillId="5" borderId="0" xfId="0" applyFont="1" applyFill="1" applyBorder="1" applyAlignment="1" applyProtection="1">
      <alignment horizontal="center"/>
    </xf>
    <xf numFmtId="0" fontId="5" fillId="4" borderId="29" xfId="0" applyFont="1" applyFill="1" applyBorder="1" applyAlignment="1" applyProtection="1">
      <alignment horizontal="right" vertical="center" shrinkToFit="1"/>
      <protection locked="0"/>
    </xf>
    <xf numFmtId="0" fontId="5" fillId="0" borderId="6" xfId="0" applyFont="1" applyBorder="1" applyAlignment="1" applyProtection="1">
      <alignment horizontal="center" vertical="center" shrinkToFit="1"/>
    </xf>
    <xf numFmtId="179" fontId="5" fillId="4" borderId="9" xfId="0" applyNumberFormat="1"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shrinkToFit="1"/>
    </xf>
    <xf numFmtId="182" fontId="5" fillId="4" borderId="6" xfId="0" applyNumberFormat="1" applyFont="1" applyFill="1" applyBorder="1" applyAlignment="1" applyProtection="1">
      <alignment horizontal="right" vertical="center" shrinkToFit="1"/>
      <protection locked="0"/>
    </xf>
    <xf numFmtId="0" fontId="0" fillId="5" borderId="20" xfId="0" applyFont="1" applyFill="1" applyBorder="1" applyAlignment="1" applyProtection="1">
      <alignment vertical="center" shrinkToFit="1"/>
    </xf>
    <xf numFmtId="0" fontId="0" fillId="5" borderId="29" xfId="0" applyFill="1" applyBorder="1" applyAlignment="1" applyProtection="1">
      <alignment vertical="center" shrinkToFit="1"/>
    </xf>
    <xf numFmtId="0" fontId="17" fillId="0" borderId="3" xfId="0" applyFont="1" applyBorder="1" applyAlignment="1" applyProtection="1">
      <alignment horizontal="center" vertical="center" shrinkToFit="1"/>
    </xf>
    <xf numFmtId="0" fontId="17" fillId="0" borderId="34" xfId="0" applyFont="1" applyBorder="1" applyAlignment="1" applyProtection="1">
      <alignment horizontal="center" vertical="center" shrinkToFit="1"/>
    </xf>
    <xf numFmtId="176" fontId="59" fillId="5" borderId="45" xfId="4" applyNumberFormat="1" applyFont="1" applyFill="1" applyBorder="1" applyAlignment="1" applyProtection="1">
      <alignment horizontal="right" vertical="center" shrinkToFit="1"/>
      <protection locked="0"/>
    </xf>
    <xf numFmtId="176" fontId="71" fillId="5" borderId="45" xfId="4" applyNumberFormat="1" applyFont="1" applyFill="1" applyBorder="1" applyAlignment="1" applyProtection="1">
      <alignment horizontal="center" vertical="center" shrinkToFit="1"/>
      <protection locked="0"/>
    </xf>
    <xf numFmtId="178" fontId="49" fillId="0" borderId="45" xfId="0" applyNumberFormat="1" applyFont="1" applyFill="1" applyBorder="1" applyAlignment="1" applyProtection="1">
      <alignment horizontal="right" vertical="center" shrinkToFit="1"/>
    </xf>
    <xf numFmtId="191" fontId="5" fillId="0" borderId="21" xfId="2" applyNumberFormat="1" applyFont="1" applyBorder="1" applyAlignment="1" applyProtection="1">
      <alignment horizontal="center" vertical="center" shrinkToFit="1"/>
    </xf>
    <xf numFmtId="178" fontId="5" fillId="0" borderId="7" xfId="0" applyNumberFormat="1" applyFont="1" applyFill="1" applyBorder="1" applyAlignment="1" applyProtection="1">
      <alignment horizontal="right" vertical="center" shrinkToFit="1"/>
    </xf>
    <xf numFmtId="176" fontId="5" fillId="3" borderId="7" xfId="0" applyNumberFormat="1" applyFont="1" applyFill="1" applyBorder="1" applyAlignment="1" applyProtection="1">
      <alignment vertical="center" shrinkToFit="1"/>
      <protection locked="0"/>
    </xf>
    <xf numFmtId="179" fontId="5" fillId="3" borderId="7" xfId="0" applyNumberFormat="1" applyFont="1" applyFill="1" applyBorder="1" applyAlignment="1" applyProtection="1">
      <alignment vertical="center" shrinkToFit="1"/>
      <protection locked="0"/>
    </xf>
    <xf numFmtId="176" fontId="5" fillId="5" borderId="0" xfId="0" applyNumberFormat="1" applyFont="1" applyFill="1" applyBorder="1" applyAlignment="1" applyProtection="1">
      <alignment vertical="center" shrinkToFit="1"/>
    </xf>
    <xf numFmtId="179" fontId="37" fillId="4" borderId="7" xfId="0" applyNumberFormat="1" applyFont="1" applyFill="1" applyBorder="1" applyAlignment="1" applyProtection="1">
      <alignment vertical="center" shrinkToFit="1"/>
      <protection locked="0"/>
    </xf>
    <xf numFmtId="178" fontId="37" fillId="0" borderId="21" xfId="0" applyNumberFormat="1" applyFont="1" applyFill="1" applyBorder="1" applyAlignment="1" applyProtection="1">
      <alignment vertical="center" shrinkToFit="1"/>
    </xf>
    <xf numFmtId="178" fontId="45" fillId="4" borderId="7" xfId="4" applyNumberFormat="1" applyFont="1" applyFill="1" applyBorder="1" applyAlignment="1" applyProtection="1">
      <alignment horizontal="right" vertical="center" shrinkToFit="1"/>
      <protection locked="0"/>
    </xf>
    <xf numFmtId="180" fontId="45" fillId="4" borderId="7" xfId="4" applyNumberFormat="1" applyFont="1" applyFill="1" applyBorder="1" applyAlignment="1" applyProtection="1">
      <alignment horizontal="right" vertical="center" shrinkToFit="1"/>
      <protection locked="0"/>
    </xf>
    <xf numFmtId="179" fontId="45" fillId="4" borderId="7" xfId="4" applyNumberFormat="1" applyFont="1" applyFill="1" applyBorder="1" applyAlignment="1" applyProtection="1">
      <alignment horizontal="right" vertical="center" shrinkToFit="1"/>
      <protection locked="0"/>
    </xf>
    <xf numFmtId="176" fontId="45" fillId="4" borderId="7" xfId="4" applyNumberFormat="1" applyFont="1" applyFill="1" applyBorder="1" applyAlignment="1" applyProtection="1">
      <alignment horizontal="right" vertical="center" shrinkToFit="1"/>
      <protection locked="0"/>
    </xf>
    <xf numFmtId="176" fontId="45" fillId="0" borderId="7" xfId="4" applyNumberFormat="1" applyFont="1" applyFill="1" applyBorder="1" applyAlignment="1" applyProtection="1">
      <alignment horizontal="right" vertical="center" shrinkToFit="1"/>
    </xf>
    <xf numFmtId="179" fontId="37" fillId="0" borderId="21" xfId="0" applyNumberFormat="1" applyFont="1" applyBorder="1" applyAlignment="1" applyProtection="1">
      <alignment vertical="center" shrinkToFit="1"/>
    </xf>
    <xf numFmtId="184" fontId="70" fillId="0" borderId="21" xfId="1" applyNumberFormat="1" applyFont="1" applyBorder="1" applyAlignment="1" applyProtection="1">
      <alignment horizontal="right" vertical="center" shrinkToFit="1"/>
    </xf>
    <xf numFmtId="180" fontId="5" fillId="5" borderId="29" xfId="0" applyNumberFormat="1" applyFont="1" applyFill="1" applyBorder="1" applyAlignment="1" applyProtection="1">
      <alignment vertical="center" shrinkToFit="1"/>
    </xf>
    <xf numFmtId="179" fontId="5" fillId="0" borderId="21" xfId="0" applyNumberFormat="1" applyFont="1" applyBorder="1" applyAlignment="1" applyProtection="1">
      <alignment horizontal="right" vertical="center" shrinkToFit="1"/>
    </xf>
    <xf numFmtId="179" fontId="12" fillId="0" borderId="21" xfId="0" applyNumberFormat="1" applyFont="1" applyBorder="1" applyAlignment="1" applyProtection="1">
      <alignment horizontal="right" vertical="center" shrinkToFit="1"/>
    </xf>
    <xf numFmtId="184" fontId="5" fillId="0" borderId="21" xfId="2" applyNumberFormat="1" applyFont="1" applyBorder="1" applyAlignment="1" applyProtection="1">
      <alignment horizontal="right" vertical="center" shrinkToFit="1"/>
    </xf>
    <xf numFmtId="176" fontId="37" fillId="4" borderId="7" xfId="0" applyNumberFormat="1" applyFont="1" applyFill="1" applyBorder="1" applyAlignment="1" applyProtection="1">
      <alignment vertical="center" shrinkToFit="1"/>
      <protection locked="0"/>
    </xf>
    <xf numFmtId="176" fontId="37" fillId="0" borderId="21" xfId="0" applyNumberFormat="1" applyFont="1" applyBorder="1" applyAlignment="1" applyProtection="1">
      <alignment vertical="center" shrinkToFit="1"/>
    </xf>
    <xf numFmtId="184" fontId="37" fillId="0" borderId="21" xfId="1" applyNumberFormat="1" applyFont="1" applyBorder="1" applyAlignment="1" applyProtection="1">
      <alignment horizontal="right" vertical="center" shrinkToFit="1"/>
    </xf>
    <xf numFmtId="178" fontId="6" fillId="0" borderId="7" xfId="0" applyNumberFormat="1" applyFont="1" applyFill="1" applyBorder="1" applyAlignment="1" applyProtection="1">
      <alignment horizontal="right" vertical="center" shrinkToFit="1"/>
    </xf>
    <xf numFmtId="178" fontId="5" fillId="4" borderId="7" xfId="0" applyNumberFormat="1" applyFont="1" applyFill="1" applyBorder="1" applyAlignment="1" applyProtection="1">
      <alignment vertical="center" shrinkToFit="1"/>
      <protection locked="0"/>
    </xf>
    <xf numFmtId="38" fontId="45" fillId="4" borderId="7" xfId="4" applyFont="1" applyFill="1" applyBorder="1" applyAlignment="1" applyProtection="1">
      <alignment horizontal="right" vertical="center" shrinkToFit="1"/>
      <protection locked="0"/>
    </xf>
    <xf numFmtId="38" fontId="5" fillId="4" borderId="7" xfId="4" applyFont="1" applyFill="1" applyBorder="1" applyAlignment="1" applyProtection="1">
      <alignment vertical="center" shrinkToFit="1"/>
      <protection locked="0"/>
    </xf>
    <xf numFmtId="0" fontId="5" fillId="4" borderId="7" xfId="0" applyFont="1" applyFill="1" applyBorder="1" applyAlignment="1" applyProtection="1">
      <alignment vertical="center" shrinkToFit="1"/>
      <protection locked="0"/>
    </xf>
    <xf numFmtId="176" fontId="5" fillId="4" borderId="7" xfId="0" applyNumberFormat="1" applyFont="1" applyFill="1" applyBorder="1" applyAlignment="1" applyProtection="1">
      <alignment vertical="center" shrinkToFit="1"/>
      <protection locked="0"/>
    </xf>
    <xf numFmtId="178" fontId="43" fillId="4" borderId="7" xfId="0" applyNumberFormat="1" applyFont="1" applyFill="1" applyBorder="1" applyAlignment="1" applyProtection="1">
      <alignment horizontal="right" vertical="center" shrinkToFit="1"/>
      <protection locked="0"/>
    </xf>
    <xf numFmtId="180" fontId="5" fillId="4" borderId="13" xfId="0" applyNumberFormat="1" applyFont="1" applyFill="1" applyBorder="1" applyAlignment="1" applyProtection="1">
      <alignment vertical="center" shrinkToFit="1"/>
      <protection locked="0"/>
    </xf>
    <xf numFmtId="180" fontId="5" fillId="0" borderId="13" xfId="0" applyNumberFormat="1" applyFont="1" applyFill="1" applyBorder="1" applyAlignment="1" applyProtection="1">
      <alignment vertical="center" shrinkToFit="1"/>
    </xf>
    <xf numFmtId="176" fontId="5" fillId="0" borderId="21" xfId="0" applyNumberFormat="1" applyFont="1" applyBorder="1" applyAlignment="1" applyProtection="1">
      <alignment vertical="center" shrinkToFit="1"/>
    </xf>
    <xf numFmtId="180" fontId="12" fillId="0" borderId="21" xfId="0" applyNumberFormat="1" applyFont="1" applyBorder="1" applyAlignment="1" applyProtection="1">
      <alignment vertical="center" shrinkToFit="1"/>
    </xf>
    <xf numFmtId="178" fontId="5" fillId="3" borderId="7" xfId="0" applyNumberFormat="1" applyFont="1" applyFill="1" applyBorder="1" applyAlignment="1" applyProtection="1">
      <alignment vertical="center" shrinkToFit="1"/>
      <protection locked="0"/>
    </xf>
    <xf numFmtId="178" fontId="6" fillId="5" borderId="7" xfId="0" applyNumberFormat="1" applyFont="1" applyFill="1" applyBorder="1" applyAlignment="1" applyProtection="1">
      <alignment horizontal="right" vertical="center" shrinkToFit="1"/>
    </xf>
    <xf numFmtId="176" fontId="5" fillId="4" borderId="13" xfId="0" applyNumberFormat="1" applyFont="1" applyFill="1" applyBorder="1" applyAlignment="1" applyProtection="1">
      <alignment vertical="center" shrinkToFit="1"/>
      <protection locked="0"/>
    </xf>
    <xf numFmtId="176" fontId="5" fillId="0" borderId="13" xfId="0" applyNumberFormat="1" applyFont="1" applyFill="1" applyBorder="1" applyAlignment="1" applyProtection="1">
      <alignment vertical="center" shrinkToFit="1"/>
    </xf>
    <xf numFmtId="178" fontId="6" fillId="0" borderId="7" xfId="0" applyNumberFormat="1" applyFont="1" applyBorder="1" applyAlignment="1" applyProtection="1">
      <alignment horizontal="right" vertical="center" shrinkToFit="1"/>
    </xf>
    <xf numFmtId="178" fontId="5" fillId="5" borderId="7" xfId="0" applyNumberFormat="1" applyFont="1" applyFill="1" applyBorder="1" applyAlignment="1" applyProtection="1">
      <alignment horizontal="right" vertical="center" shrinkToFit="1"/>
    </xf>
    <xf numFmtId="176" fontId="5" fillId="5" borderId="7" xfId="0" applyNumberFormat="1" applyFont="1" applyFill="1" applyBorder="1" applyAlignment="1" applyProtection="1">
      <alignment horizontal="right" vertical="center" shrinkToFit="1"/>
    </xf>
    <xf numFmtId="176" fontId="5" fillId="5" borderId="0" xfId="0" applyNumberFormat="1" applyFont="1" applyFill="1" applyBorder="1" applyAlignment="1" applyProtection="1">
      <alignment horizontal="right" vertical="center" shrinkToFit="1"/>
    </xf>
    <xf numFmtId="178" fontId="5" fillId="5" borderId="27" xfId="0" applyNumberFormat="1" applyFont="1" applyFill="1" applyBorder="1" applyAlignment="1" applyProtection="1">
      <alignment horizontal="right" vertical="center" shrinkToFit="1"/>
    </xf>
    <xf numFmtId="178" fontId="39" fillId="5" borderId="21" xfId="0" applyNumberFormat="1" applyFont="1" applyFill="1" applyBorder="1" applyAlignment="1" applyProtection="1">
      <alignment horizontal="right" vertical="center" shrinkToFit="1"/>
    </xf>
    <xf numFmtId="0" fontId="37" fillId="5" borderId="0" xfId="0" applyFont="1" applyFill="1" applyBorder="1" applyAlignment="1" applyProtection="1">
      <alignment horizontal="center" vertical="center" shrinkToFit="1"/>
    </xf>
    <xf numFmtId="184" fontId="37" fillId="5" borderId="21" xfId="0" applyNumberFormat="1" applyFont="1" applyFill="1" applyBorder="1" applyAlignment="1" applyProtection="1">
      <alignment horizontal="right" vertical="center" shrinkToFit="1"/>
    </xf>
    <xf numFmtId="184" fontId="37" fillId="5" borderId="0" xfId="0" applyNumberFormat="1" applyFont="1" applyFill="1" applyBorder="1" applyAlignment="1" applyProtection="1">
      <alignment horizontal="right" vertical="center" shrinkToFit="1"/>
    </xf>
    <xf numFmtId="178" fontId="5" fillId="5" borderId="21" xfId="0" applyNumberFormat="1" applyFont="1" applyFill="1" applyBorder="1" applyAlignment="1" applyProtection="1">
      <alignment horizontal="right" vertical="center" shrinkToFit="1"/>
    </xf>
    <xf numFmtId="177" fontId="5" fillId="5" borderId="7" xfId="0" applyNumberFormat="1" applyFont="1" applyFill="1" applyBorder="1" applyAlignment="1" applyProtection="1">
      <alignment horizontal="right" vertical="center" shrinkToFit="1"/>
    </xf>
    <xf numFmtId="177" fontId="5" fillId="5" borderId="7" xfId="0" applyNumberFormat="1" applyFont="1" applyFill="1" applyBorder="1" applyAlignment="1" applyProtection="1">
      <alignment vertical="center" shrinkToFit="1"/>
    </xf>
    <xf numFmtId="177" fontId="5" fillId="4" borderId="7" xfId="0" applyNumberFormat="1" applyFont="1" applyFill="1" applyBorder="1" applyAlignment="1" applyProtection="1">
      <alignment horizontal="right" vertical="center" shrinkToFit="1"/>
      <protection locked="0"/>
    </xf>
    <xf numFmtId="177" fontId="5" fillId="4" borderId="31" xfId="0" applyNumberFormat="1" applyFont="1" applyFill="1" applyBorder="1" applyAlignment="1" applyProtection="1">
      <alignment horizontal="right" vertical="center" shrinkToFit="1"/>
      <protection locked="0"/>
    </xf>
    <xf numFmtId="179" fontId="5" fillId="4" borderId="36" xfId="0" applyNumberFormat="1" applyFont="1" applyFill="1" applyBorder="1" applyAlignment="1" applyProtection="1">
      <alignment horizontal="right" vertical="center" shrinkToFit="1"/>
      <protection locked="0"/>
    </xf>
    <xf numFmtId="179" fontId="5" fillId="4" borderId="65" xfId="0" applyNumberFormat="1" applyFont="1" applyFill="1" applyBorder="1" applyAlignment="1" applyProtection="1">
      <alignment horizontal="right" vertical="center" shrinkToFit="1"/>
      <protection locked="0"/>
    </xf>
    <xf numFmtId="177" fontId="5" fillId="5" borderId="27" xfId="0" applyNumberFormat="1" applyFont="1" applyFill="1" applyBorder="1" applyAlignment="1" applyProtection="1">
      <alignment horizontal="right" vertical="center" shrinkToFit="1"/>
    </xf>
    <xf numFmtId="177" fontId="5" fillId="5" borderId="21" xfId="0" applyNumberFormat="1" applyFont="1" applyFill="1" applyBorder="1" applyAlignment="1" applyProtection="1">
      <alignment horizontal="right" vertical="center" shrinkToFit="1"/>
    </xf>
    <xf numFmtId="184" fontId="37" fillId="5" borderId="21" xfId="1" applyNumberFormat="1" applyFont="1" applyFill="1" applyBorder="1" applyAlignment="1" applyProtection="1">
      <alignment horizontal="right" vertical="center" shrinkToFit="1"/>
    </xf>
    <xf numFmtId="180" fontId="5" fillId="4" borderId="7" xfId="0" applyNumberFormat="1" applyFont="1" applyFill="1" applyBorder="1" applyAlignment="1" applyProtection="1">
      <alignment vertical="center" shrinkToFit="1"/>
      <protection locked="0"/>
    </xf>
    <xf numFmtId="179" fontId="5" fillId="4" borderId="7" xfId="0" applyNumberFormat="1" applyFont="1" applyFill="1" applyBorder="1" applyAlignment="1" applyProtection="1">
      <alignment vertical="center" shrinkToFit="1"/>
      <protection locked="0"/>
    </xf>
    <xf numFmtId="179" fontId="5" fillId="4" borderId="7" xfId="0" applyNumberFormat="1" applyFont="1" applyFill="1" applyBorder="1" applyAlignment="1" applyProtection="1">
      <alignment horizontal="right" vertical="center" shrinkToFit="1"/>
      <protection locked="0"/>
    </xf>
    <xf numFmtId="178" fontId="37" fillId="5" borderId="7" xfId="0" applyNumberFormat="1" applyFont="1" applyFill="1" applyBorder="1" applyAlignment="1" applyProtection="1">
      <alignment horizontal="right" vertical="center" shrinkToFit="1"/>
    </xf>
    <xf numFmtId="177" fontId="37" fillId="5" borderId="7" xfId="0" applyNumberFormat="1" applyFont="1" applyFill="1" applyBorder="1" applyAlignment="1" applyProtection="1">
      <alignment horizontal="right" vertical="center" shrinkToFit="1"/>
    </xf>
    <xf numFmtId="180" fontId="5" fillId="5" borderId="7" xfId="0" applyNumberFormat="1" applyFont="1" applyFill="1" applyBorder="1" applyAlignment="1" applyProtection="1">
      <alignment horizontal="right" vertical="center" shrinkToFit="1"/>
    </xf>
    <xf numFmtId="179" fontId="5" fillId="5" borderId="7" xfId="0" applyNumberFormat="1" applyFont="1" applyFill="1" applyBorder="1" applyAlignment="1" applyProtection="1">
      <alignment horizontal="right" vertical="center" shrinkToFit="1"/>
    </xf>
    <xf numFmtId="185" fontId="5" fillId="5" borderId="21" xfId="0" applyNumberFormat="1" applyFont="1" applyFill="1" applyBorder="1" applyAlignment="1" applyProtection="1">
      <alignment horizontal="right" vertical="center" shrinkToFit="1"/>
    </xf>
    <xf numFmtId="176" fontId="39" fillId="0" borderId="21" xfId="0" applyNumberFormat="1" applyFont="1" applyBorder="1" applyAlignment="1" applyProtection="1">
      <alignment horizontal="right" vertical="center" shrinkToFit="1"/>
    </xf>
    <xf numFmtId="192" fontId="5" fillId="4" borderId="31" xfId="0" applyNumberFormat="1" applyFont="1" applyFill="1" applyBorder="1" applyAlignment="1" applyProtection="1">
      <alignment horizontal="right" vertical="center" shrinkToFit="1"/>
      <protection locked="0"/>
    </xf>
    <xf numFmtId="176" fontId="5" fillId="0" borderId="7" xfId="0" applyNumberFormat="1" applyFont="1" applyBorder="1" applyAlignment="1" applyProtection="1">
      <alignment horizontal="right" vertical="center" shrinkToFit="1"/>
    </xf>
    <xf numFmtId="179" fontId="6" fillId="5" borderId="21" xfId="0" applyNumberFormat="1" applyFont="1" applyFill="1" applyBorder="1" applyAlignment="1" applyProtection="1">
      <alignment horizontal="right" vertical="center" shrinkToFit="1"/>
    </xf>
    <xf numFmtId="179" fontId="12" fillId="5" borderId="21" xfId="0" applyNumberFormat="1" applyFont="1" applyFill="1" applyBorder="1" applyAlignment="1" applyProtection="1">
      <alignment horizontal="right" vertical="center" shrinkToFit="1"/>
    </xf>
    <xf numFmtId="179" fontId="39" fillId="0" borderId="21" xfId="0" applyNumberFormat="1" applyFont="1" applyBorder="1" applyAlignment="1" applyProtection="1">
      <alignment horizontal="right" vertical="center" shrinkToFit="1"/>
    </xf>
    <xf numFmtId="183" fontId="5" fillId="4" borderId="7" xfId="0" applyNumberFormat="1" applyFont="1" applyFill="1" applyBorder="1" applyAlignment="1" applyProtection="1">
      <alignment horizontal="right" vertical="center" shrinkToFit="1"/>
      <protection locked="0"/>
    </xf>
    <xf numFmtId="0" fontId="5" fillId="5" borderId="4" xfId="0" applyFont="1" applyFill="1" applyBorder="1" applyAlignment="1" applyProtection="1">
      <alignment horizontal="left" vertical="top" indent="1"/>
    </xf>
    <xf numFmtId="179" fontId="5" fillId="5" borderId="4" xfId="0" applyNumberFormat="1" applyFont="1" applyFill="1" applyBorder="1" applyAlignment="1" applyProtection="1">
      <alignment horizontal="right" vertical="center"/>
    </xf>
    <xf numFmtId="0" fontId="17" fillId="5" borderId="4" xfId="0" applyFont="1" applyFill="1" applyBorder="1" applyAlignment="1" applyProtection="1">
      <alignment vertical="center" shrinkToFit="1"/>
    </xf>
    <xf numFmtId="0" fontId="0" fillId="5" borderId="25" xfId="0" applyFill="1" applyBorder="1" applyProtection="1">
      <alignment vertical="center"/>
    </xf>
    <xf numFmtId="180" fontId="7" fillId="0" borderId="7" xfId="0" applyNumberFormat="1" applyFont="1" applyBorder="1" applyAlignment="1" applyProtection="1">
      <alignment horizontal="right" vertical="center" shrinkToFit="1"/>
    </xf>
    <xf numFmtId="179" fontId="5" fillId="0" borderId="34" xfId="0" applyNumberFormat="1" applyFont="1" applyFill="1" applyBorder="1" applyAlignment="1" applyProtection="1">
      <alignment horizontal="center" vertical="center" shrinkToFit="1"/>
    </xf>
    <xf numFmtId="176" fontId="17" fillId="5" borderId="0" xfId="0" applyNumberFormat="1" applyFont="1" applyFill="1" applyBorder="1" applyAlignment="1" applyProtection="1">
      <alignment horizontal="right" vertical="center" shrinkToFit="1"/>
    </xf>
    <xf numFmtId="0" fontId="17" fillId="5" borderId="0" xfId="0" applyFont="1" applyFill="1" applyAlignment="1" applyProtection="1">
      <alignment vertical="center" shrinkToFit="1"/>
    </xf>
    <xf numFmtId="176" fontId="59" fillId="5" borderId="45" xfId="4" applyNumberFormat="1" applyFont="1" applyFill="1" applyBorder="1" applyAlignment="1" applyProtection="1">
      <alignment vertical="center" shrinkToFit="1"/>
      <protection locked="0"/>
    </xf>
    <xf numFmtId="178" fontId="59" fillId="5" borderId="45" xfId="4" applyNumberFormat="1" applyFont="1" applyFill="1" applyBorder="1" applyAlignment="1" applyProtection="1">
      <alignment horizontal="right" vertical="center" shrinkToFit="1"/>
      <protection locked="0"/>
    </xf>
    <xf numFmtId="180" fontId="59" fillId="5" borderId="45" xfId="4" applyNumberFormat="1" applyFont="1" applyFill="1" applyBorder="1" applyAlignment="1" applyProtection="1">
      <alignment horizontal="right" vertical="center" shrinkToFit="1"/>
      <protection locked="0"/>
    </xf>
    <xf numFmtId="179" fontId="59" fillId="5" borderId="45" xfId="4" applyNumberFormat="1" applyFont="1" applyFill="1" applyBorder="1" applyAlignment="1" applyProtection="1">
      <alignment horizontal="right" vertical="center" shrinkToFit="1"/>
      <protection locked="0"/>
    </xf>
    <xf numFmtId="0" fontId="5" fillId="5" borderId="20" xfId="0" applyFont="1" applyFill="1" applyBorder="1" applyAlignment="1" applyProtection="1">
      <alignment horizontal="center" vertical="center"/>
    </xf>
    <xf numFmtId="181" fontId="5" fillId="5" borderId="20" xfId="0" applyNumberFormat="1" applyFont="1" applyFill="1" applyBorder="1" applyAlignment="1" applyProtection="1">
      <alignment horizontal="center" vertical="center"/>
    </xf>
    <xf numFmtId="0" fontId="0" fillId="5" borderId="20" xfId="0" applyFill="1" applyBorder="1" applyAlignment="1" applyProtection="1">
      <alignment horizontal="center" vertical="center"/>
    </xf>
    <xf numFmtId="9" fontId="0" fillId="5" borderId="20" xfId="0" applyNumberFormat="1" applyFill="1" applyBorder="1" applyAlignment="1" applyProtection="1">
      <alignment horizontal="center" vertical="center"/>
    </xf>
    <xf numFmtId="0" fontId="0" fillId="5" borderId="28" xfId="0" applyFill="1" applyBorder="1" applyAlignment="1" applyProtection="1">
      <alignment horizontal="center" vertical="center" shrinkToFit="1"/>
    </xf>
    <xf numFmtId="0" fontId="39" fillId="5" borderId="0" xfId="0" applyFont="1" applyFill="1" applyBorder="1" applyProtection="1">
      <alignment vertical="center"/>
    </xf>
    <xf numFmtId="0" fontId="37" fillId="5" borderId="20" xfId="0" applyFont="1" applyFill="1" applyBorder="1" applyProtection="1">
      <alignment vertical="center"/>
    </xf>
    <xf numFmtId="0" fontId="37" fillId="5" borderId="28" xfId="0" applyFont="1" applyFill="1" applyBorder="1" applyProtection="1">
      <alignment vertical="center"/>
    </xf>
    <xf numFmtId="0" fontId="38" fillId="5" borderId="0" xfId="0" applyFont="1" applyFill="1" applyBorder="1" applyAlignment="1" applyProtection="1">
      <alignment horizontal="left" wrapText="1"/>
    </xf>
    <xf numFmtId="0" fontId="38" fillId="5" borderId="0" xfId="0" applyFont="1" applyFill="1" applyBorder="1" applyAlignment="1" applyProtection="1">
      <alignment horizontal="left" vertical="center"/>
    </xf>
    <xf numFmtId="0" fontId="17" fillId="5" borderId="0" xfId="0" applyFont="1" applyFill="1" applyBorder="1" applyAlignment="1" applyProtection="1">
      <alignment horizontal="left"/>
    </xf>
    <xf numFmtId="177" fontId="12" fillId="5" borderId="21" xfId="0" applyNumberFormat="1" applyFont="1" applyFill="1" applyBorder="1" applyAlignment="1" applyProtection="1">
      <alignment horizontal="right" vertical="center" shrinkToFit="1"/>
    </xf>
    <xf numFmtId="178" fontId="7" fillId="0" borderId="41" xfId="0" applyNumberFormat="1" applyFont="1" applyBorder="1" applyAlignment="1" applyProtection="1">
      <alignment horizontal="right" vertical="center" shrinkToFit="1"/>
    </xf>
    <xf numFmtId="178" fontId="7" fillId="0" borderId="36" xfId="0" applyNumberFormat="1" applyFont="1" applyBorder="1" applyAlignment="1" applyProtection="1">
      <alignment horizontal="right" vertical="center" shrinkToFit="1"/>
    </xf>
    <xf numFmtId="0" fontId="4" fillId="5" borderId="0" xfId="0" applyFont="1" applyFill="1" applyBorder="1" applyAlignment="1" applyProtection="1">
      <alignment horizontal="left" vertical="center"/>
    </xf>
    <xf numFmtId="177" fontId="7" fillId="0" borderId="13" xfId="0" applyNumberFormat="1" applyFont="1" applyBorder="1" applyAlignment="1" applyProtection="1">
      <alignment horizontal="right" vertical="center" shrinkToFit="1"/>
    </xf>
    <xf numFmtId="177" fontId="7" fillId="0" borderId="42" xfId="0" applyNumberFormat="1" applyFont="1" applyBorder="1" applyAlignment="1" applyProtection="1">
      <alignment horizontal="right" vertical="center" shrinkToFit="1"/>
    </xf>
    <xf numFmtId="177" fontId="7" fillId="0" borderId="41" xfId="0" applyNumberFormat="1" applyFont="1" applyBorder="1" applyAlignment="1" applyProtection="1">
      <alignment horizontal="right" vertical="center" shrinkToFit="1"/>
    </xf>
    <xf numFmtId="177" fontId="7" fillId="0" borderId="39" xfId="0" applyNumberFormat="1" applyFont="1" applyBorder="1" applyAlignment="1" applyProtection="1">
      <alignment horizontal="right" vertical="center" shrinkToFit="1"/>
    </xf>
    <xf numFmtId="0" fontId="6" fillId="5" borderId="19" xfId="0" applyFont="1" applyFill="1" applyBorder="1" applyAlignment="1" applyProtection="1">
      <alignment vertical="center"/>
    </xf>
    <xf numFmtId="0" fontId="6" fillId="5" borderId="19" xfId="0" applyFont="1" applyFill="1" applyBorder="1" applyAlignment="1" applyProtection="1">
      <alignment horizontal="left" vertical="center"/>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7"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179" fontId="7" fillId="0" borderId="13" xfId="0" applyNumberFormat="1" applyFont="1" applyBorder="1" applyAlignment="1" applyProtection="1">
      <alignment horizontal="right" vertical="center" shrinkToFit="1"/>
    </xf>
    <xf numFmtId="0" fontId="0" fillId="0" borderId="0" xfId="0" applyBorder="1" applyAlignment="1" applyProtection="1">
      <alignment vertical="center"/>
    </xf>
    <xf numFmtId="0" fontId="52" fillId="0" borderId="13" xfId="0" applyFont="1" applyBorder="1" applyAlignment="1" applyProtection="1">
      <alignment horizontal="center" vertical="center"/>
    </xf>
    <xf numFmtId="0" fontId="5" fillId="5" borderId="0" xfId="0" applyFont="1" applyFill="1" applyBorder="1" applyAlignment="1" applyProtection="1">
      <alignment vertical="center" wrapText="1"/>
    </xf>
    <xf numFmtId="0" fontId="17" fillId="5" borderId="0" xfId="0" applyFont="1" applyFill="1" applyBorder="1" applyAlignment="1" applyProtection="1">
      <alignment horizontal="center" vertical="center" shrinkToFit="1"/>
    </xf>
    <xf numFmtId="0" fontId="17" fillId="5" borderId="2" xfId="0" applyFont="1" applyFill="1" applyBorder="1" applyAlignment="1" applyProtection="1">
      <alignment horizontal="center" vertical="center" shrinkToFit="1"/>
    </xf>
    <xf numFmtId="38" fontId="5" fillId="5" borderId="0" xfId="4" applyFont="1" applyFill="1" applyBorder="1" applyAlignment="1" applyProtection="1">
      <alignment horizontal="center" vertical="center"/>
    </xf>
    <xf numFmtId="0" fontId="5" fillId="5" borderId="0" xfId="0" applyFont="1" applyFill="1" applyBorder="1" applyAlignment="1" applyProtection="1">
      <alignment horizontal="left" vertical="center" wrapText="1"/>
    </xf>
    <xf numFmtId="0" fontId="5" fillId="5" borderId="0" xfId="0" applyFont="1" applyFill="1" applyBorder="1" applyAlignment="1" applyProtection="1">
      <alignment vertical="center"/>
    </xf>
    <xf numFmtId="0" fontId="5" fillId="5" borderId="0" xfId="0" applyFont="1" applyFill="1" applyBorder="1" applyAlignment="1" applyProtection="1">
      <alignment horizontal="left" vertical="top" wrapText="1"/>
    </xf>
    <xf numFmtId="0" fontId="5" fillId="0" borderId="59" xfId="0" applyFont="1" applyBorder="1" applyAlignment="1" applyProtection="1">
      <alignment horizontal="center" vertical="center" shrinkToFit="1"/>
    </xf>
    <xf numFmtId="0" fontId="15" fillId="5" borderId="0"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shrinkToFit="1"/>
    </xf>
    <xf numFmtId="0" fontId="17" fillId="5" borderId="2" xfId="0" applyFont="1" applyFill="1" applyBorder="1" applyAlignment="1" applyProtection="1">
      <alignment horizontal="left" vertical="center" shrinkToFit="1"/>
    </xf>
    <xf numFmtId="0" fontId="17" fillId="5" borderId="0" xfId="0" applyFont="1" applyFill="1" applyBorder="1" applyAlignment="1" applyProtection="1">
      <alignment horizontal="left" vertical="center" shrinkToFit="1"/>
    </xf>
    <xf numFmtId="0" fontId="5" fillId="5" borderId="0" xfId="0" applyFont="1" applyFill="1" applyBorder="1" applyAlignment="1" applyProtection="1">
      <alignment horizontal="right" vertical="center" shrinkToFit="1"/>
    </xf>
    <xf numFmtId="0" fontId="5" fillId="5" borderId="0" xfId="0" applyFont="1" applyFill="1" applyBorder="1" applyAlignment="1" applyProtection="1">
      <alignment horizontal="right" vertical="center" wrapText="1"/>
    </xf>
    <xf numFmtId="0" fontId="0" fillId="5" borderId="0" xfId="0" applyFont="1" applyFill="1" applyBorder="1" applyAlignment="1" applyProtection="1">
      <alignment vertical="center" wrapText="1"/>
    </xf>
    <xf numFmtId="0" fontId="5" fillId="0" borderId="17" xfId="0" applyFont="1" applyBorder="1" applyAlignment="1" applyProtection="1">
      <alignment horizontal="center" vertical="center" shrinkToFit="1"/>
    </xf>
    <xf numFmtId="181" fontId="5" fillId="5" borderId="0" xfId="0" applyNumberFormat="1" applyFont="1" applyFill="1" applyBorder="1" applyAlignment="1" applyProtection="1">
      <alignment vertical="center" shrinkToFit="1"/>
    </xf>
    <xf numFmtId="179" fontId="5" fillId="5" borderId="0" xfId="0" applyNumberFormat="1" applyFont="1" applyFill="1" applyBorder="1" applyAlignment="1" applyProtection="1">
      <alignment horizontal="center" vertical="center"/>
    </xf>
    <xf numFmtId="180" fontId="5" fillId="5" borderId="2" xfId="0" applyNumberFormat="1" applyFont="1" applyFill="1" applyBorder="1" applyAlignment="1" applyProtection="1">
      <alignment horizontal="center" vertical="center" shrinkToFit="1"/>
    </xf>
    <xf numFmtId="49" fontId="45" fillId="5" borderId="0" xfId="4" applyNumberFormat="1" applyFont="1" applyFill="1" applyBorder="1" applyAlignment="1" applyProtection="1">
      <alignment horizontal="left" vertical="center"/>
    </xf>
    <xf numFmtId="0" fontId="0" fillId="5" borderId="0" xfId="0" applyFill="1" applyBorder="1" applyAlignment="1" applyProtection="1">
      <alignment horizontal="left" vertical="center" shrinkToFit="1"/>
    </xf>
    <xf numFmtId="0" fontId="0" fillId="5" borderId="2" xfId="0" applyFill="1" applyBorder="1" applyAlignment="1" applyProtection="1">
      <alignment horizontal="left" vertical="center"/>
    </xf>
    <xf numFmtId="49" fontId="5" fillId="5" borderId="0" xfId="4" applyNumberFormat="1" applyFont="1" applyFill="1" applyBorder="1" applyAlignment="1" applyProtection="1">
      <alignment vertical="center" shrinkToFit="1"/>
    </xf>
    <xf numFmtId="176" fontId="5" fillId="0" borderId="7" xfId="0" applyNumberFormat="1" applyFont="1" applyFill="1" applyBorder="1" applyAlignment="1" applyProtection="1">
      <alignment horizontal="right" vertical="center" shrinkToFit="1"/>
    </xf>
    <xf numFmtId="49" fontId="5" fillId="5" borderId="0" xfId="4" applyNumberFormat="1" applyFont="1" applyFill="1" applyBorder="1" applyAlignment="1" applyProtection="1">
      <alignment horizontal="left" vertical="center" shrinkToFit="1"/>
    </xf>
    <xf numFmtId="49" fontId="5" fillId="5" borderId="0" xfId="4" applyNumberFormat="1" applyFont="1" applyFill="1" applyBorder="1" applyAlignment="1" applyProtection="1">
      <alignment horizontal="right" vertical="center" wrapText="1"/>
    </xf>
    <xf numFmtId="176" fontId="5" fillId="5" borderId="0" xfId="0" applyNumberFormat="1" applyFont="1" applyFill="1" applyBorder="1" applyAlignment="1" applyProtection="1">
      <alignment horizontal="center" vertical="center"/>
    </xf>
    <xf numFmtId="49" fontId="46" fillId="5" borderId="2" xfId="4" applyNumberFormat="1" applyFont="1" applyFill="1" applyBorder="1" applyAlignment="1" applyProtection="1">
      <alignment horizontal="left" vertical="center" wrapText="1"/>
    </xf>
    <xf numFmtId="49" fontId="45" fillId="5" borderId="2" xfId="4" applyNumberFormat="1" applyFont="1" applyFill="1" applyBorder="1" applyAlignment="1" applyProtection="1">
      <alignment horizontal="left" vertical="center" wrapText="1"/>
    </xf>
    <xf numFmtId="0" fontId="0" fillId="5" borderId="2" xfId="0" applyFill="1" applyBorder="1" applyAlignment="1" applyProtection="1">
      <alignment vertical="center" wrapText="1"/>
    </xf>
    <xf numFmtId="0" fontId="0" fillId="0" borderId="0" xfId="0" applyFill="1" applyBorder="1" applyAlignment="1" applyProtection="1">
      <alignment horizontal="left" vertical="center"/>
    </xf>
    <xf numFmtId="183" fontId="5" fillId="5" borderId="7" xfId="0" applyNumberFormat="1" applyFont="1" applyFill="1" applyBorder="1" applyAlignment="1" applyProtection="1">
      <alignment horizontal="right" vertical="center" shrinkToFit="1"/>
    </xf>
    <xf numFmtId="185" fontId="5" fillId="5" borderId="7" xfId="0" applyNumberFormat="1" applyFont="1" applyFill="1" applyBorder="1" applyAlignment="1" applyProtection="1">
      <alignment horizontal="right" vertical="center" shrinkToFit="1"/>
    </xf>
    <xf numFmtId="49" fontId="46" fillId="0" borderId="0" xfId="4" applyNumberFormat="1" applyFont="1" applyBorder="1" applyAlignment="1" applyProtection="1">
      <alignment horizontal="left" vertical="center" wrapText="1"/>
    </xf>
    <xf numFmtId="185" fontId="5" fillId="5" borderId="0" xfId="0" applyNumberFormat="1" applyFont="1" applyFill="1" applyBorder="1" applyAlignment="1" applyProtection="1">
      <alignment horizontal="right" vertical="center" shrinkToFit="1"/>
    </xf>
    <xf numFmtId="180" fontId="5" fillId="5" borderId="0" xfId="0" applyNumberFormat="1" applyFont="1" applyFill="1" applyBorder="1" applyAlignment="1" applyProtection="1">
      <alignment horizontal="right" vertical="center" shrinkToFit="1"/>
    </xf>
    <xf numFmtId="180" fontId="5" fillId="5" borderId="0" xfId="0" applyNumberFormat="1" applyFont="1" applyFill="1" applyBorder="1" applyAlignment="1" applyProtection="1">
      <alignment horizontal="right" vertical="center" wrapText="1"/>
    </xf>
    <xf numFmtId="190" fontId="45" fillId="5" borderId="7" xfId="4" applyNumberFormat="1" applyFont="1" applyFill="1" applyBorder="1" applyAlignment="1" applyProtection="1">
      <alignment vertical="center" shrinkToFit="1"/>
    </xf>
    <xf numFmtId="49" fontId="45" fillId="5" borderId="0" xfId="4" applyNumberFormat="1" applyFont="1" applyFill="1" applyBorder="1" applyAlignment="1" applyProtection="1">
      <alignment vertical="center" wrapText="1"/>
    </xf>
    <xf numFmtId="49" fontId="45" fillId="5" borderId="0" xfId="4" applyNumberFormat="1" applyFont="1" applyFill="1" applyBorder="1" applyAlignment="1" applyProtection="1">
      <alignment vertical="center" shrinkToFit="1"/>
    </xf>
    <xf numFmtId="49" fontId="45" fillId="5" borderId="2" xfId="4" applyNumberFormat="1" applyFont="1" applyFill="1" applyBorder="1" applyAlignment="1" applyProtection="1">
      <alignment vertical="center" shrinkToFit="1"/>
    </xf>
    <xf numFmtId="49" fontId="5" fillId="5" borderId="19" xfId="4" applyNumberFormat="1" applyFont="1" applyFill="1" applyBorder="1" applyAlignment="1" applyProtection="1">
      <alignment vertical="center" shrinkToFit="1"/>
    </xf>
    <xf numFmtId="49" fontId="5" fillId="5" borderId="0" xfId="4" applyNumberFormat="1" applyFont="1" applyFill="1" applyBorder="1" applyAlignment="1" applyProtection="1">
      <alignment vertical="top" wrapText="1"/>
    </xf>
    <xf numFmtId="49" fontId="5" fillId="5" borderId="0" xfId="4" applyNumberFormat="1" applyFont="1" applyFill="1" applyBorder="1" applyAlignment="1" applyProtection="1">
      <alignment vertical="center" wrapText="1"/>
    </xf>
    <xf numFmtId="176" fontId="45" fillId="0" borderId="0" xfId="4" applyNumberFormat="1" applyFont="1" applyFill="1" applyBorder="1" applyAlignment="1" applyProtection="1">
      <alignment horizontal="right" vertical="center" wrapText="1"/>
    </xf>
    <xf numFmtId="49" fontId="45" fillId="5" borderId="0" xfId="4" applyNumberFormat="1" applyFont="1" applyFill="1" applyBorder="1" applyAlignment="1" applyProtection="1">
      <alignment horizontal="right" vertical="center" wrapText="1"/>
    </xf>
    <xf numFmtId="178" fontId="45" fillId="5" borderId="69" xfId="4" applyNumberFormat="1" applyFont="1" applyFill="1" applyBorder="1" applyAlignment="1" applyProtection="1">
      <alignment horizontal="right" vertical="center" wrapText="1"/>
    </xf>
    <xf numFmtId="49" fontId="45" fillId="5" borderId="0" xfId="4" applyNumberFormat="1" applyFont="1" applyFill="1" applyBorder="1" applyAlignment="1" applyProtection="1">
      <alignment horizontal="left" vertical="center" wrapText="1"/>
    </xf>
    <xf numFmtId="49" fontId="45" fillId="5" borderId="0" xfId="4" applyNumberFormat="1" applyFont="1" applyFill="1" applyBorder="1" applyAlignment="1" applyProtection="1">
      <alignment horizontal="left" vertical="center" shrinkToFit="1"/>
    </xf>
    <xf numFmtId="49" fontId="45" fillId="5" borderId="2" xfId="4" applyNumberFormat="1" applyFont="1" applyFill="1" applyBorder="1" applyAlignment="1" applyProtection="1">
      <alignment horizontal="left" vertical="center" shrinkToFit="1"/>
    </xf>
    <xf numFmtId="49" fontId="45" fillId="0" borderId="0" xfId="4" applyNumberFormat="1" applyFont="1" applyBorder="1" applyAlignment="1" applyProtection="1">
      <alignment horizontal="left" vertical="center" wrapText="1"/>
    </xf>
    <xf numFmtId="0" fontId="5" fillId="5" borderId="19" xfId="0" applyFont="1" applyFill="1" applyBorder="1" applyAlignment="1" applyProtection="1">
      <alignment vertical="center" wrapText="1"/>
    </xf>
    <xf numFmtId="0" fontId="0" fillId="0" borderId="0" xfId="0" applyBorder="1" applyAlignment="1" applyProtection="1">
      <alignment horizontal="left" vertical="center" wrapText="1"/>
    </xf>
    <xf numFmtId="0" fontId="0" fillId="5" borderId="4" xfId="0" applyFill="1" applyBorder="1" applyAlignment="1" applyProtection="1">
      <alignment vertical="center"/>
    </xf>
    <xf numFmtId="190" fontId="45" fillId="0" borderId="7" xfId="4" applyNumberFormat="1" applyFont="1" applyBorder="1" applyAlignment="1" applyProtection="1">
      <alignment vertical="center" shrinkToFit="1"/>
    </xf>
    <xf numFmtId="178" fontId="5" fillId="5" borderId="4" xfId="0" applyNumberFormat="1" applyFont="1" applyFill="1" applyBorder="1" applyProtection="1">
      <alignment vertical="center"/>
    </xf>
    <xf numFmtId="49" fontId="45" fillId="5" borderId="2" xfId="4" applyNumberFormat="1" applyFont="1" applyFill="1" applyBorder="1" applyAlignment="1" applyProtection="1">
      <alignment vertical="center" wrapText="1"/>
    </xf>
    <xf numFmtId="178" fontId="43" fillId="5" borderId="0" xfId="0" applyNumberFormat="1" applyFont="1" applyFill="1" applyBorder="1" applyAlignment="1" applyProtection="1">
      <alignment horizontal="right" vertical="center"/>
    </xf>
    <xf numFmtId="178" fontId="43" fillId="5" borderId="4" xfId="0" applyNumberFormat="1" applyFont="1" applyFill="1" applyBorder="1" applyAlignment="1" applyProtection="1">
      <alignment horizontal="right" vertical="center"/>
    </xf>
    <xf numFmtId="178" fontId="5" fillId="0" borderId="7" xfId="0" applyNumberFormat="1" applyFont="1" applyFill="1" applyBorder="1" applyAlignment="1" applyProtection="1">
      <alignment vertical="center" shrinkToFit="1"/>
    </xf>
    <xf numFmtId="49" fontId="5" fillId="5" borderId="0" xfId="4" applyNumberFormat="1" applyFont="1" applyFill="1" applyBorder="1" applyAlignment="1" applyProtection="1">
      <alignment horizontal="left" vertical="center" wrapText="1"/>
    </xf>
    <xf numFmtId="49" fontId="45" fillId="5" borderId="69" xfId="4" applyNumberFormat="1" applyFont="1" applyFill="1" applyBorder="1" applyAlignment="1" applyProtection="1">
      <alignment horizontal="right" vertical="center" wrapText="1"/>
    </xf>
    <xf numFmtId="49" fontId="5" fillId="5" borderId="4" xfId="4" applyNumberFormat="1" applyFont="1" applyFill="1" applyBorder="1" applyAlignment="1" applyProtection="1">
      <alignment horizontal="left" vertical="center" wrapText="1"/>
    </xf>
    <xf numFmtId="0" fontId="0" fillId="5" borderId="4" xfId="0" applyFill="1" applyBorder="1" applyAlignment="1" applyProtection="1">
      <alignment horizontal="left" vertical="center" wrapText="1"/>
    </xf>
    <xf numFmtId="49" fontId="5" fillId="5" borderId="4" xfId="4" applyNumberFormat="1" applyFont="1" applyFill="1" applyBorder="1" applyAlignment="1" applyProtection="1">
      <alignment horizontal="right" vertical="center" wrapText="1"/>
    </xf>
    <xf numFmtId="49" fontId="46" fillId="5" borderId="4" xfId="4" applyNumberFormat="1" applyFont="1" applyFill="1" applyBorder="1" applyAlignment="1" applyProtection="1">
      <alignment horizontal="left" vertical="center" wrapText="1"/>
    </xf>
    <xf numFmtId="49" fontId="45" fillId="5" borderId="2" xfId="4" applyNumberFormat="1" applyFont="1" applyFill="1" applyBorder="1" applyAlignment="1" applyProtection="1">
      <alignment vertical="justify" wrapText="1"/>
    </xf>
    <xf numFmtId="49" fontId="45" fillId="5" borderId="0" xfId="4" applyNumberFormat="1" applyFont="1" applyFill="1" applyBorder="1" applyAlignment="1" applyProtection="1">
      <alignment horizontal="left" vertical="justify" wrapText="1"/>
    </xf>
    <xf numFmtId="176" fontId="59" fillId="5" borderId="45" xfId="4" applyNumberFormat="1" applyFont="1" applyFill="1" applyBorder="1" applyAlignment="1" applyProtection="1">
      <alignment horizontal="right" vertical="center" shrinkToFit="1"/>
    </xf>
    <xf numFmtId="0" fontId="47" fillId="5" borderId="0" xfId="0" applyFont="1" applyFill="1" applyBorder="1" applyProtection="1">
      <alignment vertical="center"/>
    </xf>
    <xf numFmtId="0" fontId="17" fillId="0" borderId="90" xfId="0" applyFont="1" applyBorder="1" applyProtection="1">
      <alignment vertical="center"/>
    </xf>
    <xf numFmtId="0" fontId="17" fillId="0" borderId="12" xfId="0" applyFont="1" applyBorder="1" applyProtection="1">
      <alignment vertical="center"/>
    </xf>
    <xf numFmtId="49" fontId="45" fillId="5" borderId="0" xfId="4" applyNumberFormat="1" applyFont="1" applyFill="1" applyBorder="1" applyAlignment="1" applyProtection="1">
      <alignment vertical="justify"/>
    </xf>
    <xf numFmtId="31" fontId="5" fillId="8" borderId="18" xfId="0" applyNumberFormat="1" applyFont="1" applyFill="1" applyBorder="1" applyAlignment="1" applyProtection="1">
      <alignment horizontal="center" vertical="center"/>
    </xf>
    <xf numFmtId="0" fontId="5" fillId="8" borderId="32" xfId="0" applyFont="1" applyFill="1" applyBorder="1" applyAlignment="1" applyProtection="1">
      <alignment horizontal="center" vertical="center"/>
    </xf>
    <xf numFmtId="0" fontId="5" fillId="0" borderId="30" xfId="0" applyFont="1" applyBorder="1" applyAlignment="1" applyProtection="1">
      <alignment horizontal="center" vertical="center" shrinkToFit="1"/>
    </xf>
    <xf numFmtId="0" fontId="5" fillId="8" borderId="33"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51" fillId="0" borderId="36" xfId="0" applyFont="1" applyFill="1" applyBorder="1" applyAlignment="1" applyProtection="1">
      <alignment horizontal="center" vertical="center"/>
    </xf>
    <xf numFmtId="0" fontId="6" fillId="4" borderId="7" xfId="0" applyFont="1" applyFill="1" applyBorder="1" applyAlignment="1" applyProtection="1">
      <alignment horizontal="center" vertical="center" shrinkToFit="1"/>
      <protection locked="0"/>
    </xf>
    <xf numFmtId="180" fontId="5" fillId="4" borderId="7" xfId="0" applyNumberFormat="1" applyFont="1" applyFill="1" applyBorder="1" applyAlignment="1" applyProtection="1">
      <alignment horizontal="right" vertical="center" shrinkToFit="1"/>
      <protection locked="0"/>
    </xf>
    <xf numFmtId="176" fontId="5" fillId="4" borderId="7" xfId="0" applyNumberFormat="1" applyFont="1" applyFill="1" applyBorder="1" applyAlignment="1" applyProtection="1">
      <alignment horizontal="right" vertical="center" shrinkToFit="1"/>
      <protection locked="0"/>
    </xf>
    <xf numFmtId="193" fontId="5" fillId="4" borderId="7" xfId="0" applyNumberFormat="1" applyFont="1" applyFill="1" applyBorder="1" applyAlignment="1" applyProtection="1">
      <alignment vertical="center" shrinkToFit="1"/>
      <protection locked="0"/>
    </xf>
    <xf numFmtId="0" fontId="6" fillId="4" borderId="7" xfId="0" applyFont="1" applyFill="1" applyBorder="1" applyAlignment="1" applyProtection="1">
      <alignment horizontal="center" vertical="center" wrapText="1"/>
      <protection locked="0"/>
    </xf>
    <xf numFmtId="178" fontId="12" fillId="4" borderId="7" xfId="0" applyNumberFormat="1" applyFont="1" applyFill="1" applyBorder="1" applyAlignment="1" applyProtection="1">
      <alignment horizontal="right" vertical="center" shrinkToFit="1"/>
      <protection locked="0"/>
    </xf>
    <xf numFmtId="178" fontId="49" fillId="0" borderId="45" xfId="0" applyNumberFormat="1" applyFont="1" applyFill="1" applyBorder="1" applyAlignment="1" applyProtection="1">
      <alignment horizontal="right" vertical="center" shrinkToFit="1"/>
      <protection locked="0"/>
    </xf>
    <xf numFmtId="178" fontId="5" fillId="4" borderId="7" xfId="0" applyNumberFormat="1" applyFont="1" applyFill="1" applyBorder="1" applyAlignment="1" applyProtection="1">
      <alignment horizontal="right" vertical="center" shrinkToFit="1"/>
      <protection locked="0"/>
    </xf>
    <xf numFmtId="194" fontId="5" fillId="0" borderId="21" xfId="2" applyNumberFormat="1" applyFont="1" applyBorder="1" applyAlignment="1" applyProtection="1">
      <alignment horizontal="center" vertical="center" shrinkToFit="1"/>
    </xf>
    <xf numFmtId="0" fontId="0" fillId="5" borderId="0" xfId="0" applyFill="1" applyProtection="1">
      <alignment vertical="center"/>
      <protection locked="0"/>
    </xf>
    <xf numFmtId="0" fontId="0" fillId="5" borderId="44" xfId="0" applyFill="1" applyBorder="1" applyProtection="1">
      <alignment vertical="center"/>
      <protection locked="0"/>
    </xf>
    <xf numFmtId="0" fontId="10" fillId="5" borderId="44" xfId="0" applyFont="1" applyFill="1" applyBorder="1" applyAlignment="1" applyProtection="1">
      <alignment horizontal="center" vertical="center"/>
      <protection locked="0"/>
    </xf>
    <xf numFmtId="182" fontId="17" fillId="5" borderId="44" xfId="0" applyNumberFormat="1" applyFont="1" applyFill="1" applyBorder="1" applyAlignment="1" applyProtection="1">
      <alignment horizontal="center" vertical="center"/>
      <protection locked="0"/>
    </xf>
    <xf numFmtId="179" fontId="5" fillId="4" borderId="8" xfId="0" applyNumberFormat="1" applyFont="1" applyFill="1" applyBorder="1" applyAlignment="1" applyProtection="1">
      <alignment vertical="center" shrinkToFit="1"/>
      <protection locked="0"/>
    </xf>
    <xf numFmtId="0" fontId="12" fillId="4" borderId="10" xfId="0" applyFont="1" applyFill="1" applyBorder="1" applyAlignment="1" applyProtection="1">
      <alignment horizontal="center" vertical="center" shrinkToFit="1"/>
      <protection locked="0"/>
    </xf>
    <xf numFmtId="0" fontId="5" fillId="0" borderId="15" xfId="0" applyFont="1" applyBorder="1" applyAlignment="1" applyProtection="1">
      <alignment horizontal="center" vertical="center" wrapText="1"/>
    </xf>
    <xf numFmtId="0" fontId="0" fillId="0" borderId="63" xfId="0" applyBorder="1" applyAlignment="1" applyProtection="1">
      <alignment horizontal="center" vertical="center"/>
    </xf>
    <xf numFmtId="0" fontId="0" fillId="5" borderId="52" xfId="0" applyFill="1" applyBorder="1" applyAlignment="1" applyProtection="1">
      <alignment horizontal="left" vertical="center" wrapText="1"/>
    </xf>
    <xf numFmtId="0" fontId="0" fillId="5" borderId="53" xfId="0" applyFill="1" applyBorder="1" applyAlignment="1" applyProtection="1">
      <alignment horizontal="left" vertical="center" wrapText="1"/>
    </xf>
    <xf numFmtId="0" fontId="0" fillId="0" borderId="54" xfId="0" applyFont="1" applyBorder="1" applyAlignment="1" applyProtection="1">
      <alignment horizontal="left" vertical="center" wrapText="1"/>
    </xf>
    <xf numFmtId="0" fontId="0" fillId="0" borderId="67" xfId="0" applyFont="1" applyBorder="1" applyAlignment="1" applyProtection="1">
      <alignment horizontal="left" vertical="center" wrapText="1"/>
    </xf>
    <xf numFmtId="0" fontId="0" fillId="0" borderId="68" xfId="0" applyFont="1" applyBorder="1" applyAlignment="1" applyProtection="1">
      <alignment horizontal="left" vertical="center" wrapText="1"/>
    </xf>
    <xf numFmtId="0" fontId="0" fillId="0" borderId="92" xfId="0" applyFont="1" applyBorder="1" applyAlignment="1" applyProtection="1">
      <alignment horizontal="left" vertical="center" wrapText="1"/>
    </xf>
    <xf numFmtId="0" fontId="0" fillId="0" borderId="94" xfId="0" applyFont="1" applyBorder="1" applyAlignment="1" applyProtection="1">
      <alignment horizontal="left" vertical="center" wrapText="1"/>
    </xf>
    <xf numFmtId="0" fontId="0" fillId="0" borderId="95" xfId="0" applyFont="1" applyBorder="1" applyAlignment="1" applyProtection="1">
      <alignment horizontal="left" vertical="center" wrapText="1"/>
    </xf>
    <xf numFmtId="0" fontId="5" fillId="0" borderId="3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12" fillId="4" borderId="34" xfId="0" applyFont="1" applyFill="1" applyBorder="1" applyAlignment="1" applyProtection="1">
      <alignment horizontal="center" vertical="center" shrinkToFit="1"/>
      <protection locked="0"/>
    </xf>
    <xf numFmtId="0" fontId="12" fillId="4" borderId="61" xfId="0" applyFont="1" applyFill="1" applyBorder="1" applyAlignment="1" applyProtection="1">
      <alignment horizontal="center" vertical="center" shrinkToFit="1"/>
      <protection locked="0"/>
    </xf>
    <xf numFmtId="0" fontId="5" fillId="0" borderId="8" xfId="0" applyFont="1" applyBorder="1" applyAlignment="1" applyProtection="1">
      <alignment horizontal="center" vertical="center" wrapText="1"/>
    </xf>
    <xf numFmtId="0" fontId="0" fillId="8" borderId="75" xfId="0" applyFont="1" applyFill="1" applyBorder="1" applyAlignment="1" applyProtection="1">
      <alignment horizontal="center" vertical="center" wrapText="1"/>
    </xf>
    <xf numFmtId="0" fontId="1" fillId="8" borderId="19" xfId="0" applyFont="1" applyFill="1" applyBorder="1" applyAlignment="1" applyProtection="1">
      <alignment horizontal="center" vertical="center" wrapText="1"/>
    </xf>
    <xf numFmtId="0" fontId="0" fillId="8" borderId="19" xfId="0" applyFill="1" applyBorder="1" applyAlignment="1" applyProtection="1">
      <alignment vertical="center"/>
    </xf>
    <xf numFmtId="0" fontId="0" fillId="8" borderId="33" xfId="0" applyFill="1" applyBorder="1" applyAlignment="1" applyProtection="1">
      <alignment vertical="center"/>
    </xf>
    <xf numFmtId="0" fontId="0" fillId="8" borderId="63" xfId="0" applyFill="1" applyBorder="1" applyAlignment="1" applyProtection="1">
      <alignment vertical="center"/>
    </xf>
    <xf numFmtId="0" fontId="5" fillId="0" borderId="48" xfId="0" applyFont="1" applyBorder="1" applyAlignment="1" applyProtection="1">
      <alignment horizontal="left" vertical="center" wrapText="1"/>
    </xf>
    <xf numFmtId="0" fontId="5" fillId="0" borderId="29"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50"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0" fontId="0" fillId="5" borderId="33" xfId="0" applyFill="1" applyBorder="1" applyAlignment="1" applyProtection="1">
      <alignment horizontal="center" vertical="center" wrapText="1"/>
      <protection locked="0"/>
    </xf>
    <xf numFmtId="0" fontId="0" fillId="5" borderId="63" xfId="0" applyFill="1" applyBorder="1" applyAlignment="1" applyProtection="1">
      <alignment horizontal="center" vertical="center" wrapText="1"/>
      <protection locked="0"/>
    </xf>
    <xf numFmtId="0" fontId="5" fillId="0" borderId="7" xfId="0" applyFont="1" applyBorder="1" applyAlignment="1" applyProtection="1">
      <alignment horizontal="center" vertical="center" shrinkToFit="1"/>
    </xf>
    <xf numFmtId="0" fontId="52" fillId="0" borderId="13" xfId="0" applyFont="1" applyBorder="1" applyAlignment="1" applyProtection="1">
      <alignment horizontal="center" vertical="center" wrapText="1"/>
    </xf>
    <xf numFmtId="0" fontId="52" fillId="0" borderId="52" xfId="0" applyFont="1" applyBorder="1" applyAlignment="1" applyProtection="1">
      <alignment horizontal="center" vertical="center" wrapText="1"/>
    </xf>
    <xf numFmtId="0" fontId="52" fillId="0" borderId="36" xfId="0" applyFont="1" applyBorder="1" applyAlignment="1" applyProtection="1">
      <alignment horizontal="center" vertical="center" wrapText="1"/>
    </xf>
    <xf numFmtId="0" fontId="52" fillId="0" borderId="53" xfId="0" applyFont="1" applyBorder="1" applyAlignment="1" applyProtection="1">
      <alignment horizontal="center" vertical="center" wrapText="1"/>
    </xf>
    <xf numFmtId="0" fontId="5" fillId="0" borderId="13" xfId="0" applyFont="1" applyBorder="1" applyAlignment="1" applyProtection="1">
      <alignment horizontal="center" vertical="center" shrinkToFit="1"/>
    </xf>
    <xf numFmtId="0" fontId="5" fillId="0" borderId="36" xfId="0" applyFont="1" applyBorder="1" applyAlignment="1" applyProtection="1">
      <alignment horizontal="center" vertical="center" shrinkToFit="1"/>
    </xf>
    <xf numFmtId="185" fontId="7" fillId="0" borderId="7" xfId="0" applyNumberFormat="1" applyFont="1" applyBorder="1" applyAlignment="1" applyProtection="1">
      <alignment horizontal="right" vertical="center" shrinkToFit="1"/>
    </xf>
    <xf numFmtId="185" fontId="7" fillId="0" borderId="13" xfId="0" applyNumberFormat="1" applyFont="1" applyBorder="1" applyAlignment="1" applyProtection="1">
      <alignment horizontal="right" vertical="center" shrinkToFit="1"/>
    </xf>
    <xf numFmtId="185" fontId="7" fillId="0" borderId="42" xfId="0" applyNumberFormat="1" applyFont="1" applyBorder="1" applyAlignment="1" applyProtection="1">
      <alignment horizontal="right" vertical="center" shrinkToFit="1"/>
    </xf>
    <xf numFmtId="185" fontId="7" fillId="0" borderId="41" xfId="0" applyNumberFormat="1" applyFont="1" applyBorder="1" applyAlignment="1" applyProtection="1">
      <alignment horizontal="right" vertical="center" shrinkToFit="1"/>
    </xf>
    <xf numFmtId="185" fontId="7" fillId="0" borderId="36" xfId="0" applyNumberFormat="1" applyFont="1" applyBorder="1" applyAlignment="1" applyProtection="1">
      <alignment horizontal="right" vertical="center" shrinkToFit="1"/>
    </xf>
    <xf numFmtId="185" fontId="7" fillId="0" borderId="37" xfId="0" applyNumberFormat="1" applyFont="1" applyBorder="1" applyAlignment="1" applyProtection="1">
      <alignment horizontal="right" vertical="center" shrinkToFi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185" fontId="7" fillId="0" borderId="8" xfId="0" applyNumberFormat="1" applyFont="1" applyBorder="1" applyAlignment="1" applyProtection="1">
      <alignment horizontal="right" vertical="center" shrinkToFit="1"/>
    </xf>
    <xf numFmtId="0" fontId="5" fillId="0" borderId="8" xfId="0" applyFont="1" applyBorder="1" applyAlignment="1" applyProtection="1">
      <alignment horizontal="center" vertical="center" shrinkToFit="1"/>
    </xf>
    <xf numFmtId="186" fontId="10" fillId="5" borderId="1" xfId="0" applyNumberFormat="1" applyFont="1" applyFill="1" applyBorder="1" applyAlignment="1" applyProtection="1">
      <alignment horizontal="center" vertical="center" shrinkToFit="1"/>
    </xf>
    <xf numFmtId="186" fontId="10" fillId="5" borderId="2" xfId="0" applyNumberFormat="1" applyFont="1" applyFill="1" applyBorder="1" applyAlignment="1" applyProtection="1">
      <alignment horizontal="center" vertical="center" shrinkToFit="1"/>
    </xf>
    <xf numFmtId="186" fontId="10" fillId="5" borderId="48" xfId="0" applyNumberFormat="1" applyFont="1" applyFill="1" applyBorder="1" applyAlignment="1" applyProtection="1">
      <alignment horizontal="center" vertical="top" shrinkToFit="1"/>
    </xf>
    <xf numFmtId="186" fontId="10" fillId="5" borderId="49" xfId="0" applyNumberFormat="1" applyFont="1" applyFill="1" applyBorder="1" applyAlignment="1" applyProtection="1">
      <alignment horizontal="center" vertical="top" shrinkToFit="1"/>
    </xf>
    <xf numFmtId="186" fontId="10" fillId="5" borderId="50" xfId="0" applyNumberFormat="1" applyFont="1" applyFill="1" applyBorder="1" applyAlignment="1" applyProtection="1">
      <alignment horizontal="center" vertical="center" shrinkToFit="1"/>
    </xf>
    <xf numFmtId="186" fontId="10" fillId="5" borderId="51" xfId="0" applyNumberFormat="1" applyFont="1" applyFill="1" applyBorder="1" applyAlignment="1" applyProtection="1">
      <alignment horizontal="center" vertical="center" shrinkToFit="1"/>
    </xf>
    <xf numFmtId="0" fontId="10" fillId="5" borderId="1" xfId="0" applyFont="1" applyFill="1" applyBorder="1" applyAlignment="1" applyProtection="1">
      <alignment horizontal="center" vertical="center" shrinkToFit="1"/>
    </xf>
    <xf numFmtId="0" fontId="10" fillId="5" borderId="2" xfId="0" applyFont="1" applyFill="1" applyBorder="1" applyAlignment="1" applyProtection="1">
      <alignment horizontal="center" vertical="center" shrinkToFit="1"/>
    </xf>
    <xf numFmtId="0" fontId="10" fillId="5" borderId="48" xfId="0" applyFont="1" applyFill="1" applyBorder="1" applyAlignment="1" applyProtection="1">
      <alignment horizontal="center" vertical="center" shrinkToFit="1"/>
    </xf>
    <xf numFmtId="0" fontId="10" fillId="5" borderId="49" xfId="0" applyFont="1" applyFill="1" applyBorder="1" applyAlignment="1" applyProtection="1">
      <alignment horizontal="center" vertical="center" shrinkToFit="1"/>
    </xf>
    <xf numFmtId="0" fontId="0" fillId="0" borderId="48" xfId="0" applyBorder="1" applyAlignment="1" applyProtection="1">
      <alignment vertical="center"/>
    </xf>
    <xf numFmtId="0" fontId="0" fillId="0" borderId="29" xfId="0" applyBorder="1" applyAlignment="1" applyProtection="1">
      <alignment vertical="center"/>
    </xf>
    <xf numFmtId="0" fontId="0" fillId="0" borderId="64" xfId="0" applyBorder="1" applyAlignment="1" applyProtection="1">
      <alignment vertical="center"/>
    </xf>
    <xf numFmtId="0" fontId="0" fillId="0" borderId="50" xfId="0" applyBorder="1" applyAlignment="1" applyProtection="1">
      <alignment vertical="center"/>
    </xf>
    <xf numFmtId="0" fontId="0" fillId="0" borderId="35" xfId="0" applyBorder="1" applyAlignment="1" applyProtection="1">
      <alignment vertical="center"/>
    </xf>
    <xf numFmtId="0" fontId="0" fillId="0" borderId="65" xfId="0" applyBorder="1" applyAlignment="1" applyProtection="1">
      <alignment vertical="center"/>
    </xf>
    <xf numFmtId="0" fontId="0" fillId="0" borderId="52" xfId="0" applyFont="1" applyBorder="1" applyAlignment="1" applyProtection="1">
      <alignment horizontal="left" vertical="center" wrapText="1"/>
    </xf>
    <xf numFmtId="0" fontId="1" fillId="0" borderId="52" xfId="0" applyFont="1" applyBorder="1" applyAlignment="1" applyProtection="1">
      <alignment horizontal="left" vertical="center" wrapText="1"/>
    </xf>
    <xf numFmtId="0" fontId="1" fillId="0" borderId="36" xfId="0" applyFont="1" applyBorder="1" applyAlignment="1" applyProtection="1">
      <alignment horizontal="left" vertical="center" wrapText="1"/>
    </xf>
    <xf numFmtId="179" fontId="7" fillId="0" borderId="13" xfId="0" applyNumberFormat="1" applyFont="1" applyBorder="1" applyAlignment="1" applyProtection="1">
      <alignment horizontal="right" vertical="center" shrinkToFit="1"/>
    </xf>
    <xf numFmtId="179" fontId="7" fillId="0" borderId="36" xfId="0" applyNumberFormat="1" applyFont="1" applyBorder="1" applyAlignment="1" applyProtection="1">
      <alignment horizontal="right" vertical="center" shrinkToFit="1"/>
    </xf>
    <xf numFmtId="0" fontId="0" fillId="0" borderId="48" xfId="0" applyFont="1" applyBorder="1" applyAlignment="1" applyProtection="1">
      <alignment vertical="center" wrapText="1"/>
    </xf>
    <xf numFmtId="0" fontId="0" fillId="0" borderId="1" xfId="0" applyBorder="1" applyAlignment="1" applyProtection="1">
      <alignment vertical="center"/>
    </xf>
    <xf numFmtId="0" fontId="0" fillId="0" borderId="0" xfId="0" applyBorder="1" applyAlignment="1" applyProtection="1">
      <alignment vertical="center"/>
    </xf>
    <xf numFmtId="0" fontId="0" fillId="0" borderId="69" xfId="0" applyBorder="1" applyAlignment="1" applyProtection="1">
      <alignment vertical="center"/>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36" xfId="0" applyFont="1" applyBorder="1" applyAlignment="1" applyProtection="1">
      <alignment vertical="center" wrapText="1"/>
    </xf>
    <xf numFmtId="0" fontId="0" fillId="0" borderId="36" xfId="0" applyBorder="1" applyAlignment="1" applyProtection="1">
      <alignment vertical="center" wrapText="1"/>
    </xf>
    <xf numFmtId="0" fontId="53" fillId="0" borderId="36" xfId="0" applyFont="1" applyBorder="1" applyAlignment="1" applyProtection="1">
      <alignment horizontal="center" vertical="center"/>
    </xf>
    <xf numFmtId="0" fontId="52" fillId="0" borderId="7" xfId="0" applyFont="1" applyBorder="1" applyAlignment="1" applyProtection="1">
      <alignment horizontal="center" vertical="center"/>
    </xf>
    <xf numFmtId="0" fontId="53" fillId="0" borderId="7" xfId="0" applyFont="1" applyBorder="1" applyAlignment="1" applyProtection="1">
      <alignment horizontal="center" vertical="center"/>
    </xf>
    <xf numFmtId="0" fontId="52" fillId="0" borderId="13" xfId="0" applyFont="1" applyBorder="1" applyAlignment="1" applyProtection="1">
      <alignment horizontal="center" vertical="center"/>
    </xf>
    <xf numFmtId="0" fontId="52" fillId="0" borderId="36" xfId="0" applyFont="1" applyBorder="1" applyAlignment="1" applyProtection="1">
      <alignment horizontal="center" vertical="center"/>
    </xf>
    <xf numFmtId="176" fontId="7" fillId="0" borderId="13" xfId="0" applyNumberFormat="1" applyFont="1" applyBorder="1" applyAlignment="1" applyProtection="1">
      <alignment horizontal="right" vertical="center" shrinkToFit="1"/>
    </xf>
    <xf numFmtId="176" fontId="7" fillId="0" borderId="36" xfId="0" applyNumberFormat="1" applyFont="1" applyBorder="1" applyAlignment="1" applyProtection="1">
      <alignment horizontal="right" vertical="center" shrinkToFit="1"/>
    </xf>
    <xf numFmtId="0" fontId="51" fillId="0" borderId="13" xfId="0" applyFont="1" applyBorder="1" applyAlignment="1" applyProtection="1">
      <alignment horizontal="center" vertical="center"/>
    </xf>
    <xf numFmtId="0" fontId="51" fillId="0" borderId="36" xfId="0" applyFont="1" applyBorder="1" applyAlignment="1" applyProtection="1">
      <alignment horizontal="center" vertical="center"/>
    </xf>
    <xf numFmtId="0" fontId="5" fillId="0" borderId="70" xfId="0" applyFont="1" applyBorder="1" applyAlignment="1" applyProtection="1">
      <alignment horizontal="center" vertical="center" wrapText="1"/>
    </xf>
    <xf numFmtId="0" fontId="0" fillId="0" borderId="22" xfId="0" applyBorder="1" applyAlignment="1" applyProtection="1">
      <alignment horizontal="center" vertical="center"/>
    </xf>
    <xf numFmtId="0" fontId="9" fillId="5" borderId="71" xfId="0" applyFont="1" applyFill="1" applyBorder="1" applyAlignment="1" applyProtection="1">
      <alignment horizontal="center" vertical="center"/>
    </xf>
    <xf numFmtId="0" fontId="0" fillId="5" borderId="72" xfId="0" applyFill="1" applyBorder="1" applyAlignment="1" applyProtection="1">
      <alignment horizontal="center" vertical="center"/>
    </xf>
    <xf numFmtId="0" fontId="0" fillId="5" borderId="73" xfId="0" applyFill="1" applyBorder="1" applyAlignment="1" applyProtection="1">
      <alignment horizontal="center" vertical="center"/>
    </xf>
    <xf numFmtId="0" fontId="0" fillId="5" borderId="50" xfId="0" applyFill="1" applyBorder="1" applyAlignment="1" applyProtection="1">
      <alignment horizontal="center" vertical="center"/>
    </xf>
    <xf numFmtId="0" fontId="0" fillId="5" borderId="35" xfId="0" applyFill="1" applyBorder="1" applyAlignment="1" applyProtection="1">
      <alignment horizontal="center" vertical="center"/>
    </xf>
    <xf numFmtId="0" fontId="0" fillId="5" borderId="65" xfId="0" applyFill="1" applyBorder="1" applyAlignment="1" applyProtection="1">
      <alignment horizontal="center" vertical="center"/>
    </xf>
    <xf numFmtId="0" fontId="5" fillId="4" borderId="14" xfId="0" applyFont="1" applyFill="1" applyBorder="1" applyAlignment="1" applyProtection="1">
      <alignment horizontal="center" vertical="center"/>
      <protection locked="0"/>
    </xf>
    <xf numFmtId="0" fontId="5" fillId="4" borderId="74" xfId="0" applyFont="1" applyFill="1" applyBorder="1" applyAlignment="1" applyProtection="1">
      <alignment horizontal="center" vertical="center"/>
      <protection locked="0"/>
    </xf>
    <xf numFmtId="181" fontId="5" fillId="4" borderId="6" xfId="0" applyNumberFormat="1" applyFont="1" applyFill="1" applyBorder="1" applyAlignment="1" applyProtection="1">
      <alignment horizontal="center" vertical="center"/>
      <protection locked="0"/>
    </xf>
    <xf numFmtId="181" fontId="5" fillId="4" borderId="66" xfId="0" applyNumberFormat="1"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shrinkToFit="1"/>
      <protection locked="0"/>
    </xf>
    <xf numFmtId="0" fontId="12" fillId="4" borderId="30" xfId="0" applyFont="1" applyFill="1" applyBorder="1" applyAlignment="1" applyProtection="1">
      <alignment horizontal="center" vertical="center" shrinkToFit="1"/>
      <protection locked="0"/>
    </xf>
    <xf numFmtId="0" fontId="12" fillId="4" borderId="31" xfId="0" applyFont="1" applyFill="1" applyBorder="1" applyAlignment="1" applyProtection="1">
      <alignment horizontal="center" vertical="center" shrinkToFit="1"/>
      <protection locked="0"/>
    </xf>
    <xf numFmtId="0" fontId="12" fillId="4" borderId="48" xfId="0" applyFont="1" applyFill="1" applyBorder="1" applyAlignment="1" applyProtection="1">
      <alignment horizontal="center" vertical="center" wrapText="1"/>
      <protection locked="0"/>
    </xf>
    <xf numFmtId="0" fontId="12" fillId="4" borderId="29" xfId="0" applyFont="1" applyFill="1" applyBorder="1" applyAlignment="1" applyProtection="1">
      <alignment horizontal="center" vertical="center" wrapText="1"/>
      <protection locked="0"/>
    </xf>
    <xf numFmtId="0" fontId="12" fillId="4" borderId="49"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4" fillId="4" borderId="62" xfId="0" applyFont="1" applyFill="1" applyBorder="1" applyAlignment="1" applyProtection="1">
      <alignment horizontal="center" vertical="center" shrinkToFit="1"/>
      <protection locked="0"/>
    </xf>
    <xf numFmtId="0" fontId="4" fillId="4" borderId="61" xfId="0" applyFont="1" applyFill="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xf>
    <xf numFmtId="0" fontId="34" fillId="0" borderId="1" xfId="0" applyFont="1" applyBorder="1" applyAlignment="1" applyProtection="1">
      <alignment vertical="center" wrapText="1"/>
    </xf>
    <xf numFmtId="0" fontId="34" fillId="0" borderId="2" xfId="0" applyFont="1" applyBorder="1" applyAlignment="1" applyProtection="1">
      <alignment vertical="center" wrapText="1"/>
    </xf>
    <xf numFmtId="0" fontId="34" fillId="0" borderId="50" xfId="0" applyFont="1" applyBorder="1" applyAlignment="1" applyProtection="1">
      <alignment vertical="center" wrapText="1"/>
    </xf>
    <xf numFmtId="0" fontId="34" fillId="0" borderId="51" xfId="0" applyFont="1" applyBorder="1" applyAlignment="1" applyProtection="1">
      <alignment vertical="center" wrapText="1"/>
    </xf>
    <xf numFmtId="0" fontId="5" fillId="0" borderId="52" xfId="0" applyFont="1" applyBorder="1" applyAlignment="1" applyProtection="1">
      <alignment horizontal="center" vertical="center" shrinkToFit="1"/>
    </xf>
    <xf numFmtId="0" fontId="0" fillId="0" borderId="52" xfId="0" applyFont="1" applyBorder="1" applyAlignment="1" applyProtection="1">
      <alignment horizontal="center" vertical="center" wrapText="1"/>
    </xf>
    <xf numFmtId="0" fontId="0" fillId="0" borderId="36" xfId="0" applyFont="1" applyBorder="1" applyAlignment="1" applyProtection="1">
      <alignment horizontal="center" vertical="center" wrapText="1"/>
    </xf>
    <xf numFmtId="0" fontId="17" fillId="0" borderId="92" xfId="0" applyFont="1" applyFill="1" applyBorder="1" applyAlignment="1" applyProtection="1">
      <alignment horizontal="left" vertical="center" wrapText="1"/>
    </xf>
    <xf numFmtId="0" fontId="17" fillId="0" borderId="93" xfId="0" applyFont="1" applyFill="1" applyBorder="1" applyAlignment="1" applyProtection="1">
      <alignment horizontal="left" vertical="center" wrapText="1"/>
    </xf>
    <xf numFmtId="31" fontId="5" fillId="0" borderId="59" xfId="0" applyNumberFormat="1" applyFont="1" applyBorder="1" applyAlignment="1" applyProtection="1">
      <alignment horizontal="center" vertical="center"/>
    </xf>
    <xf numFmtId="31" fontId="5" fillId="0" borderId="36" xfId="0" applyNumberFormat="1" applyFont="1" applyBorder="1" applyAlignment="1" applyProtection="1">
      <alignment horizontal="center" vertical="center"/>
    </xf>
    <xf numFmtId="182" fontId="5" fillId="4" borderId="6" xfId="0" applyNumberFormat="1" applyFont="1" applyFill="1" applyBorder="1" applyAlignment="1" applyProtection="1">
      <alignment horizontal="left" vertical="top" wrapText="1"/>
      <protection locked="0"/>
    </xf>
    <xf numFmtId="182" fontId="5" fillId="4" borderId="30" xfId="0" applyNumberFormat="1" applyFont="1" applyFill="1" applyBorder="1" applyAlignment="1" applyProtection="1">
      <alignment horizontal="left" vertical="top" wrapText="1"/>
      <protection locked="0"/>
    </xf>
    <xf numFmtId="182" fontId="5" fillId="4" borderId="66" xfId="0" applyNumberFormat="1" applyFont="1" applyFill="1" applyBorder="1" applyAlignment="1" applyProtection="1">
      <alignment horizontal="left" vertical="top" wrapText="1"/>
      <protection locked="0"/>
    </xf>
    <xf numFmtId="0" fontId="17" fillId="5" borderId="54" xfId="0" applyFont="1" applyFill="1" applyBorder="1" applyAlignment="1" applyProtection="1">
      <alignment horizontal="left" vertical="center"/>
    </xf>
    <xf numFmtId="0" fontId="17" fillId="5" borderId="55" xfId="0" applyFont="1" applyFill="1" applyBorder="1" applyAlignment="1" applyProtection="1">
      <alignment horizontal="left" vertical="center"/>
    </xf>
    <xf numFmtId="31" fontId="0" fillId="4" borderId="56" xfId="0" applyNumberFormat="1" applyFill="1" applyBorder="1" applyAlignment="1" applyProtection="1">
      <alignment horizontal="center" vertical="center" shrinkToFit="1"/>
      <protection locked="0"/>
    </xf>
    <xf numFmtId="0" fontId="2" fillId="4" borderId="57" xfId="0" applyFont="1" applyFill="1" applyBorder="1" applyAlignment="1" applyProtection="1">
      <alignment horizontal="center" vertical="center" shrinkToFit="1"/>
      <protection locked="0"/>
    </xf>
    <xf numFmtId="0" fontId="2" fillId="4" borderId="58" xfId="0" applyFont="1" applyFill="1" applyBorder="1" applyAlignment="1" applyProtection="1">
      <alignment horizontal="center" vertical="center" shrinkToFit="1"/>
      <protection locked="0"/>
    </xf>
    <xf numFmtId="182" fontId="5" fillId="4" borderId="30" xfId="0" applyNumberFormat="1" applyFont="1" applyFill="1" applyBorder="1" applyAlignment="1" applyProtection="1">
      <alignment horizontal="left" vertical="center" shrinkToFit="1"/>
      <protection locked="0"/>
    </xf>
    <xf numFmtId="182" fontId="5" fillId="4" borderId="31" xfId="0" applyNumberFormat="1" applyFont="1" applyFill="1" applyBorder="1" applyAlignment="1" applyProtection="1">
      <alignment horizontal="left" vertical="center" shrinkToFit="1"/>
      <protection locked="0"/>
    </xf>
    <xf numFmtId="0" fontId="0" fillId="4" borderId="60" xfId="0" applyFill="1" applyBorder="1" applyAlignment="1" applyProtection="1">
      <alignment horizontal="center" vertical="center" wrapText="1"/>
      <protection locked="0"/>
    </xf>
    <xf numFmtId="0" fontId="0" fillId="4" borderId="20" xfId="0" applyFill="1" applyBorder="1" applyAlignment="1" applyProtection="1">
      <alignment horizontal="center" vertical="center" wrapText="1"/>
      <protection locked="0"/>
    </xf>
    <xf numFmtId="0" fontId="0" fillId="4" borderId="28" xfId="0" applyFill="1" applyBorder="1" applyAlignment="1" applyProtection="1">
      <alignment horizontal="center" vertical="center" wrapText="1"/>
      <protection locked="0"/>
    </xf>
    <xf numFmtId="0" fontId="0" fillId="4" borderId="50" xfId="0" applyFill="1" applyBorder="1" applyAlignment="1" applyProtection="1">
      <alignment horizontal="center" vertical="center" wrapText="1"/>
      <protection locked="0"/>
    </xf>
    <xf numFmtId="0" fontId="0" fillId="4" borderId="35" xfId="0" applyFill="1" applyBorder="1" applyAlignment="1" applyProtection="1">
      <alignment horizontal="center" vertical="center" wrapText="1"/>
      <protection locked="0"/>
    </xf>
    <xf numFmtId="0" fontId="0" fillId="4" borderId="51" xfId="0" applyFill="1" applyBorder="1" applyAlignment="1" applyProtection="1">
      <alignment horizontal="center" vertical="center" wrapText="1"/>
      <protection locked="0"/>
    </xf>
    <xf numFmtId="0" fontId="17" fillId="0" borderId="7"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17" fillId="0" borderId="13" xfId="0" applyFont="1" applyBorder="1" applyAlignment="1" applyProtection="1">
      <alignment horizontal="center" vertical="center" wrapText="1"/>
    </xf>
    <xf numFmtId="0" fontId="17" fillId="0" borderId="76" xfId="0" applyFont="1" applyBorder="1" applyAlignment="1" applyProtection="1">
      <alignment horizontal="center" vertical="center" wrapText="1"/>
    </xf>
    <xf numFmtId="0" fontId="17" fillId="5" borderId="44" xfId="0" applyFont="1" applyFill="1" applyBorder="1" applyAlignment="1" applyProtection="1">
      <alignment horizontal="center" vertical="center"/>
      <protection locked="0"/>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11" fillId="6" borderId="46" xfId="0" applyFont="1" applyFill="1" applyBorder="1" applyAlignment="1" applyProtection="1">
      <alignment horizontal="center" vertical="center"/>
    </xf>
    <xf numFmtId="0" fontId="11" fillId="6" borderId="47" xfId="0" applyFont="1" applyFill="1" applyBorder="1" applyAlignment="1" applyProtection="1">
      <alignment horizontal="center" vertical="center"/>
    </xf>
    <xf numFmtId="0" fontId="17" fillId="0" borderId="48"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17" fillId="0" borderId="50" xfId="0" applyFont="1" applyBorder="1" applyAlignment="1" applyProtection="1">
      <alignment horizontal="center" vertical="center" wrapText="1"/>
    </xf>
    <xf numFmtId="0" fontId="17" fillId="0" borderId="51" xfId="0" applyFont="1" applyBorder="1" applyAlignment="1" applyProtection="1">
      <alignment horizontal="center" vertical="center" wrapText="1"/>
    </xf>
    <xf numFmtId="0" fontId="5" fillId="0" borderId="27" xfId="0" applyFont="1" applyBorder="1" applyAlignment="1" applyProtection="1">
      <alignment horizontal="center" vertical="center" shrinkToFit="1"/>
    </xf>
    <xf numFmtId="0" fontId="5" fillId="0" borderId="83" xfId="0" applyFont="1" applyBorder="1" applyAlignment="1" applyProtection="1">
      <alignment horizontal="center" vertical="center" shrinkToFit="1"/>
    </xf>
    <xf numFmtId="179" fontId="5" fillId="4" borderId="84" xfId="0" applyNumberFormat="1" applyFont="1" applyFill="1" applyBorder="1" applyAlignment="1" applyProtection="1">
      <alignment horizontal="center" vertical="center" shrinkToFit="1"/>
      <protection locked="0"/>
    </xf>
    <xf numFmtId="179" fontId="5" fillId="4" borderId="83" xfId="0" applyNumberFormat="1" applyFont="1" applyFill="1" applyBorder="1" applyAlignment="1" applyProtection="1">
      <alignment horizontal="center" vertical="center" shrinkToFit="1"/>
      <protection locked="0"/>
    </xf>
    <xf numFmtId="181" fontId="5" fillId="4" borderId="84" xfId="0" applyNumberFormat="1" applyFont="1" applyFill="1" applyBorder="1" applyAlignment="1" applyProtection="1">
      <alignment horizontal="center" vertical="center" shrinkToFit="1"/>
      <protection locked="0"/>
    </xf>
    <xf numFmtId="181" fontId="5" fillId="4" borderId="25" xfId="0" applyNumberFormat="1" applyFont="1" applyFill="1" applyBorder="1" applyAlignment="1" applyProtection="1">
      <alignment horizontal="center" vertical="center" shrinkToFit="1"/>
      <protection locked="0"/>
    </xf>
    <xf numFmtId="181" fontId="5" fillId="4" borderId="83" xfId="0" applyNumberFormat="1" applyFont="1" applyFill="1" applyBorder="1" applyAlignment="1" applyProtection="1">
      <alignment horizontal="center" vertical="center" shrinkToFit="1"/>
      <protection locked="0"/>
    </xf>
    <xf numFmtId="0" fontId="5" fillId="5" borderId="0" xfId="0" applyFont="1" applyFill="1" applyBorder="1" applyAlignment="1" applyProtection="1">
      <alignment vertical="center" wrapText="1"/>
    </xf>
    <xf numFmtId="0" fontId="0" fillId="5" borderId="0" xfId="0" applyFill="1" applyBorder="1" applyAlignment="1" applyProtection="1">
      <alignment vertical="center" wrapText="1"/>
    </xf>
    <xf numFmtId="49" fontId="5" fillId="5" borderId="0" xfId="4" applyNumberFormat="1" applyFont="1" applyFill="1" applyBorder="1" applyAlignment="1" applyProtection="1">
      <alignment horizontal="left" vertical="top" wrapText="1"/>
    </xf>
    <xf numFmtId="0" fontId="0" fillId="5" borderId="0" xfId="0" applyFill="1" applyBorder="1" applyAlignment="1" applyProtection="1">
      <alignment horizontal="left" vertical="center" wrapText="1"/>
    </xf>
    <xf numFmtId="49" fontId="45" fillId="0" borderId="6" xfId="4" applyNumberFormat="1" applyFont="1" applyBorder="1" applyAlignment="1" applyProtection="1">
      <alignment horizontal="left" vertical="center" wrapText="1"/>
    </xf>
    <xf numFmtId="49" fontId="45" fillId="0" borderId="30" xfId="4" applyNumberFormat="1" applyFont="1" applyBorder="1" applyAlignment="1" applyProtection="1">
      <alignment horizontal="left" vertical="center" wrapText="1"/>
    </xf>
    <xf numFmtId="49" fontId="45" fillId="0" borderId="31" xfId="4" applyNumberFormat="1" applyFont="1" applyBorder="1" applyAlignment="1" applyProtection="1">
      <alignment horizontal="left" vertical="center" wrapText="1"/>
    </xf>
    <xf numFmtId="0" fontId="11" fillId="7" borderId="77" xfId="0" applyFont="1" applyFill="1" applyBorder="1" applyAlignment="1" applyProtection="1">
      <alignment horizontal="center" vertical="center"/>
    </xf>
    <xf numFmtId="0" fontId="11" fillId="7" borderId="78" xfId="0" applyFont="1" applyFill="1" applyBorder="1" applyAlignment="1" applyProtection="1">
      <alignment horizontal="center" vertical="center"/>
    </xf>
    <xf numFmtId="0" fontId="11" fillId="7" borderId="79" xfId="0" applyFont="1" applyFill="1" applyBorder="1" applyAlignment="1" applyProtection="1">
      <alignment horizontal="center" vertical="center"/>
    </xf>
    <xf numFmtId="0" fontId="12" fillId="0" borderId="80" xfId="0" applyFont="1" applyBorder="1" applyAlignment="1" applyProtection="1">
      <alignment horizontal="center" vertical="center" shrinkToFit="1"/>
    </xf>
    <xf numFmtId="0" fontId="12" fillId="0" borderId="81" xfId="0" applyFont="1" applyBorder="1" applyAlignment="1" applyProtection="1">
      <alignment horizontal="center" vertical="center" shrinkToFit="1"/>
    </xf>
    <xf numFmtId="0" fontId="12" fillId="0" borderId="82" xfId="0" applyFont="1" applyBorder="1" applyAlignment="1" applyProtection="1">
      <alignment horizontal="center" vertical="center" shrinkToFit="1"/>
    </xf>
    <xf numFmtId="0" fontId="12" fillId="0" borderId="62" xfId="0" applyFont="1" applyBorder="1" applyAlignment="1" applyProtection="1">
      <alignment horizontal="center" vertical="center" shrinkToFit="1"/>
    </xf>
    <xf numFmtId="0" fontId="4" fillId="0" borderId="62" xfId="0" applyFont="1" applyBorder="1" applyAlignment="1" applyProtection="1">
      <alignment horizontal="center" vertical="center" shrinkToFit="1"/>
    </xf>
    <xf numFmtId="0" fontId="4" fillId="0" borderId="61"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5" fillId="0" borderId="88" xfId="0" applyFont="1" applyBorder="1" applyAlignment="1" applyProtection="1">
      <alignment horizontal="center" vertical="center" wrapText="1"/>
    </xf>
    <xf numFmtId="0" fontId="5" fillId="0" borderId="85" xfId="0" applyFont="1" applyBorder="1" applyAlignment="1" applyProtection="1">
      <alignment horizontal="center" vertical="center" wrapText="1"/>
    </xf>
    <xf numFmtId="0" fontId="17" fillId="5" borderId="0" xfId="0" applyFont="1" applyFill="1" applyBorder="1" applyAlignment="1" applyProtection="1">
      <alignment horizontal="center" vertical="center" shrinkToFit="1"/>
    </xf>
    <xf numFmtId="0" fontId="17" fillId="5" borderId="2" xfId="0" applyFont="1" applyFill="1" applyBorder="1" applyAlignment="1" applyProtection="1">
      <alignment horizontal="center" vertical="center" shrinkToFit="1"/>
    </xf>
    <xf numFmtId="38" fontId="5" fillId="5" borderId="0" xfId="4" applyFont="1" applyFill="1" applyBorder="1" applyAlignment="1" applyProtection="1">
      <alignment horizontal="center" vertical="center"/>
    </xf>
    <xf numFmtId="0" fontId="5" fillId="5" borderId="0" xfId="0" applyFont="1" applyFill="1" applyBorder="1" applyAlignment="1" applyProtection="1">
      <alignment horizontal="left" vertical="center" wrapText="1"/>
    </xf>
    <xf numFmtId="49" fontId="76" fillId="5" borderId="0" xfId="4" applyNumberFormat="1" applyFont="1" applyFill="1" applyBorder="1" applyAlignment="1" applyProtection="1">
      <alignment horizontal="left" vertical="center" wrapText="1"/>
    </xf>
    <xf numFmtId="49" fontId="5" fillId="5" borderId="0" xfId="4" applyNumberFormat="1" applyFont="1" applyFill="1" applyBorder="1" applyAlignment="1" applyProtection="1">
      <alignment horizontal="left" vertical="center" wrapText="1"/>
    </xf>
    <xf numFmtId="0" fontId="5" fillId="5" borderId="0" xfId="0" applyFont="1" applyFill="1" applyBorder="1" applyAlignment="1" applyProtection="1">
      <alignment vertical="center"/>
    </xf>
    <xf numFmtId="0" fontId="0" fillId="5" borderId="0" xfId="0" applyFill="1" applyBorder="1" applyAlignment="1" applyProtection="1">
      <alignment vertical="center"/>
    </xf>
    <xf numFmtId="0" fontId="5" fillId="5" borderId="0" xfId="0" applyFont="1" applyFill="1" applyBorder="1" applyAlignment="1" applyProtection="1">
      <alignment horizontal="left" vertical="top" wrapText="1"/>
    </xf>
    <xf numFmtId="0" fontId="4" fillId="4" borderId="6" xfId="0" applyFont="1" applyFill="1" applyBorder="1" applyAlignment="1" applyProtection="1">
      <alignment horizontal="center" vertical="center" shrinkToFit="1"/>
      <protection locked="0"/>
    </xf>
    <xf numFmtId="0" fontId="4" fillId="4" borderId="31" xfId="0" applyFont="1" applyFill="1" applyBorder="1" applyAlignment="1" applyProtection="1">
      <alignment horizontal="center" vertical="center" shrinkToFit="1"/>
      <protection locked="0"/>
    </xf>
    <xf numFmtId="49" fontId="16" fillId="5" borderId="0" xfId="4" applyNumberFormat="1" applyFont="1" applyFill="1" applyBorder="1" applyAlignment="1" applyProtection="1">
      <alignment horizontal="left" vertical="center" wrapText="1"/>
    </xf>
    <xf numFmtId="0" fontId="5" fillId="0" borderId="89" xfId="0" applyFont="1" applyBorder="1" applyAlignment="1" applyProtection="1">
      <alignment horizontal="center" vertical="center"/>
    </xf>
    <xf numFmtId="0" fontId="5" fillId="0" borderId="61" xfId="0" applyFont="1" applyBorder="1" applyAlignment="1" applyProtection="1">
      <alignment horizontal="center" vertical="center"/>
    </xf>
    <xf numFmtId="0" fontId="12" fillId="5" borderId="62" xfId="0" applyFont="1" applyFill="1" applyBorder="1" applyAlignment="1" applyProtection="1">
      <alignment horizontal="center" vertical="center" shrinkToFit="1"/>
    </xf>
    <xf numFmtId="0" fontId="4" fillId="5" borderId="62" xfId="0" applyFont="1" applyFill="1" applyBorder="1" applyAlignment="1" applyProtection="1">
      <alignment horizontal="center" vertical="center" shrinkToFit="1"/>
    </xf>
    <xf numFmtId="0" fontId="4" fillId="5" borderId="61" xfId="0" applyFont="1" applyFill="1" applyBorder="1" applyAlignment="1" applyProtection="1">
      <alignment horizontal="center" vertical="center" shrinkToFit="1"/>
    </xf>
    <xf numFmtId="0" fontId="5" fillId="5" borderId="89" xfId="0" applyFont="1" applyFill="1" applyBorder="1" applyAlignment="1" applyProtection="1">
      <alignment horizontal="center" vertical="center"/>
    </xf>
    <xf numFmtId="0" fontId="5" fillId="5" borderId="61" xfId="0" applyFont="1" applyFill="1" applyBorder="1" applyAlignment="1" applyProtection="1">
      <alignment horizontal="center" vertical="center"/>
    </xf>
    <xf numFmtId="38" fontId="5" fillId="5" borderId="0" xfId="4" applyFont="1" applyFill="1" applyBorder="1" applyAlignment="1" applyProtection="1">
      <alignment horizontal="center" vertical="center" shrinkToFit="1"/>
    </xf>
    <xf numFmtId="0" fontId="4" fillId="5" borderId="3" xfId="0" applyFont="1" applyFill="1" applyBorder="1" applyAlignment="1" applyProtection="1">
      <alignment horizontal="center" vertical="center" shrinkToFit="1"/>
    </xf>
    <xf numFmtId="0" fontId="4" fillId="5" borderId="4" xfId="0" applyFont="1" applyFill="1" applyBorder="1" applyAlignment="1" applyProtection="1">
      <alignment horizontal="center" vertical="center" shrinkToFit="1"/>
    </xf>
    <xf numFmtId="0" fontId="4" fillId="5" borderId="5" xfId="0" applyFont="1" applyFill="1" applyBorder="1" applyAlignment="1" applyProtection="1">
      <alignment horizontal="center" vertical="center" shrinkToFit="1"/>
    </xf>
    <xf numFmtId="0" fontId="4" fillId="5" borderId="0" xfId="0" applyFont="1" applyFill="1" applyBorder="1" applyAlignment="1" applyProtection="1">
      <alignment horizontal="left" vertical="center" wrapText="1"/>
    </xf>
    <xf numFmtId="0" fontId="4" fillId="0" borderId="34" xfId="0" applyFont="1" applyBorder="1" applyAlignment="1" applyProtection="1">
      <alignment horizontal="center" vertical="center" shrinkToFit="1"/>
    </xf>
    <xf numFmtId="0" fontId="4" fillId="0" borderId="86" xfId="0" applyFont="1" applyBorder="1" applyAlignment="1" applyProtection="1">
      <alignment horizontal="center" vertical="center" shrinkToFit="1"/>
    </xf>
    <xf numFmtId="0" fontId="5" fillId="0" borderId="59" xfId="0" applyFont="1" applyBorder="1" applyAlignment="1" applyProtection="1">
      <alignment horizontal="center" vertical="center" shrinkToFit="1"/>
    </xf>
    <xf numFmtId="181" fontId="5" fillId="4" borderId="60" xfId="0" applyNumberFormat="1" applyFont="1" applyFill="1" applyBorder="1" applyAlignment="1" applyProtection="1">
      <alignment horizontal="center" vertical="center" shrinkToFit="1"/>
      <protection locked="0"/>
    </xf>
    <xf numFmtId="181" fontId="5" fillId="4" borderId="20" xfId="0" applyNumberFormat="1" applyFont="1" applyFill="1" applyBorder="1" applyAlignment="1" applyProtection="1">
      <alignment horizontal="center" vertical="center" shrinkToFit="1"/>
      <protection locked="0"/>
    </xf>
    <xf numFmtId="181" fontId="5" fillId="4" borderId="87" xfId="0" applyNumberFormat="1" applyFont="1" applyFill="1" applyBorder="1" applyAlignment="1" applyProtection="1">
      <alignment horizontal="center" vertical="center" shrinkToFit="1"/>
      <protection locked="0"/>
    </xf>
    <xf numFmtId="181" fontId="5" fillId="2" borderId="34" xfId="0" applyNumberFormat="1" applyFont="1" applyFill="1" applyBorder="1" applyAlignment="1" applyProtection="1">
      <alignment horizontal="center" vertical="center" shrinkToFit="1"/>
      <protection locked="0"/>
    </xf>
    <xf numFmtId="181" fontId="5" fillId="2" borderId="62" xfId="0" applyNumberFormat="1" applyFont="1" applyFill="1" applyBorder="1" applyAlignment="1" applyProtection="1">
      <alignment horizontal="center" vertical="center" shrinkToFit="1"/>
      <protection locked="0"/>
    </xf>
    <xf numFmtId="181" fontId="5" fillId="2" borderId="61" xfId="0" applyNumberFormat="1" applyFont="1" applyFill="1" applyBorder="1" applyAlignment="1" applyProtection="1">
      <alignment horizontal="center" vertical="center" shrinkToFit="1"/>
      <protection locked="0"/>
    </xf>
    <xf numFmtId="0" fontId="12" fillId="0" borderId="85" xfId="0" applyFont="1" applyBorder="1" applyAlignment="1" applyProtection="1">
      <alignment horizontal="center" vertical="center" shrinkToFit="1"/>
    </xf>
    <xf numFmtId="0" fontId="12" fillId="0" borderId="34" xfId="0" applyFont="1" applyBorder="1" applyAlignment="1" applyProtection="1">
      <alignment horizontal="center" vertical="center" shrinkToFit="1"/>
    </xf>
    <xf numFmtId="0" fontId="12" fillId="0" borderId="61" xfId="0" applyFont="1" applyBorder="1" applyAlignment="1" applyProtection="1">
      <alignment horizontal="center" vertical="center" shrinkToFit="1"/>
    </xf>
    <xf numFmtId="0" fontId="15" fillId="5" borderId="0" xfId="0" applyFont="1" applyFill="1" applyBorder="1" applyAlignment="1" applyProtection="1">
      <alignment horizontal="left" vertical="center" wrapText="1"/>
    </xf>
    <xf numFmtId="0" fontId="12" fillId="0" borderId="14" xfId="0" applyFont="1" applyBorder="1" applyAlignment="1" applyProtection="1">
      <alignment horizontal="center" vertical="center" shrinkToFit="1"/>
    </xf>
    <xf numFmtId="0" fontId="12" fillId="0" borderId="74" xfId="0" applyFont="1" applyBorder="1" applyAlignment="1" applyProtection="1">
      <alignment horizontal="center" vertical="center" shrinkToFit="1"/>
    </xf>
    <xf numFmtId="0" fontId="0" fillId="0" borderId="62" xfId="0" applyBorder="1" applyAlignment="1" applyProtection="1">
      <alignment horizontal="center" vertical="center" shrinkToFit="1"/>
    </xf>
    <xf numFmtId="0" fontId="0" fillId="0" borderId="86" xfId="0" applyBorder="1" applyAlignment="1" applyProtection="1">
      <alignment horizontal="center" vertical="center" shrinkToFit="1"/>
    </xf>
    <xf numFmtId="0" fontId="5" fillId="5" borderId="0" xfId="0" applyFont="1" applyFill="1" applyBorder="1" applyAlignment="1" applyProtection="1">
      <alignment horizontal="left" vertical="center" shrinkToFit="1"/>
    </xf>
    <xf numFmtId="0" fontId="5" fillId="0" borderId="59" xfId="0" applyFont="1" applyBorder="1" applyAlignment="1" applyProtection="1">
      <alignment horizontal="center" vertical="center" wrapText="1" shrinkToFit="1"/>
    </xf>
    <xf numFmtId="181" fontId="5" fillId="4" borderId="8" xfId="0" applyNumberFormat="1" applyFont="1" applyFill="1" applyBorder="1" applyAlignment="1" applyProtection="1">
      <alignment horizontal="center" vertical="center" shrinkToFit="1"/>
      <protection locked="0"/>
    </xf>
    <xf numFmtId="181" fontId="5" fillId="4" borderId="36" xfId="0" applyNumberFormat="1" applyFont="1" applyFill="1" applyBorder="1" applyAlignment="1" applyProtection="1">
      <alignment horizontal="center" vertical="center" shrinkToFit="1"/>
      <protection locked="0"/>
    </xf>
    <xf numFmtId="181" fontId="5" fillId="4" borderId="34" xfId="0" applyNumberFormat="1" applyFont="1" applyFill="1" applyBorder="1" applyAlignment="1" applyProtection="1">
      <alignment horizontal="center" vertical="center" shrinkToFit="1"/>
      <protection locked="0"/>
    </xf>
    <xf numFmtId="181" fontId="5" fillId="4" borderId="62" xfId="0" applyNumberFormat="1" applyFont="1" applyFill="1" applyBorder="1" applyAlignment="1" applyProtection="1">
      <alignment horizontal="center" vertical="center" shrinkToFit="1"/>
      <protection locked="0"/>
    </xf>
    <xf numFmtId="181" fontId="5" fillId="4" borderId="61" xfId="0" applyNumberFormat="1" applyFont="1" applyFill="1" applyBorder="1" applyAlignment="1" applyProtection="1">
      <alignment horizontal="center" vertical="center" shrinkToFit="1"/>
      <protection locked="0"/>
    </xf>
    <xf numFmtId="179" fontId="5" fillId="4" borderId="34" xfId="0" applyNumberFormat="1" applyFont="1" applyFill="1" applyBorder="1" applyAlignment="1" applyProtection="1">
      <alignment horizontal="center" vertical="center" shrinkToFit="1"/>
      <protection locked="0"/>
    </xf>
    <xf numFmtId="179" fontId="5" fillId="4" borderId="61" xfId="0" applyNumberFormat="1" applyFont="1" applyFill="1" applyBorder="1" applyAlignment="1" applyProtection="1">
      <alignment horizontal="center" vertical="center" shrinkToFit="1"/>
      <protection locked="0"/>
    </xf>
    <xf numFmtId="0" fontId="4" fillId="0" borderId="80" xfId="0" applyFont="1" applyBorder="1" applyAlignment="1" applyProtection="1">
      <alignment horizontal="center" vertical="center" shrinkToFit="1"/>
    </xf>
    <xf numFmtId="0" fontId="4" fillId="0" borderId="82" xfId="0" applyFont="1" applyBorder="1" applyAlignment="1" applyProtection="1">
      <alignment horizontal="center" vertical="center" shrinkToFit="1"/>
    </xf>
    <xf numFmtId="0" fontId="17" fillId="5" borderId="1" xfId="0" applyFont="1" applyFill="1" applyBorder="1" applyAlignment="1" applyProtection="1">
      <alignment horizontal="left" vertical="center" shrinkToFit="1"/>
    </xf>
    <xf numFmtId="0" fontId="17" fillId="5" borderId="2" xfId="0" applyFont="1" applyFill="1" applyBorder="1" applyAlignment="1" applyProtection="1">
      <alignment horizontal="left" vertical="center" shrinkToFit="1"/>
    </xf>
    <xf numFmtId="0" fontId="17" fillId="5" borderId="0" xfId="0" applyFont="1" applyFill="1" applyBorder="1" applyAlignment="1" applyProtection="1">
      <alignment horizontal="left" vertical="center" shrinkToFit="1"/>
    </xf>
    <xf numFmtId="0" fontId="12" fillId="0" borderId="48" xfId="0" applyFont="1" applyBorder="1" applyAlignment="1" applyProtection="1">
      <alignment horizontal="center" vertical="center" shrinkToFit="1"/>
    </xf>
    <xf numFmtId="0" fontId="12" fillId="0" borderId="29" xfId="0" applyFont="1" applyBorder="1" applyAlignment="1" applyProtection="1">
      <alignment horizontal="center" vertical="center" shrinkToFit="1"/>
    </xf>
    <xf numFmtId="0" fontId="12" fillId="0" borderId="64" xfId="0" applyFont="1" applyBorder="1" applyAlignment="1" applyProtection="1">
      <alignment horizontal="center" vertical="center" shrinkToFit="1"/>
    </xf>
    <xf numFmtId="0" fontId="37" fillId="5" borderId="0" xfId="0" applyFont="1" applyFill="1" applyBorder="1" applyAlignment="1" applyProtection="1">
      <alignment horizontal="left" vertical="top" wrapText="1"/>
    </xf>
    <xf numFmtId="0" fontId="4" fillId="0" borderId="1"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5" fillId="5" borderId="0" xfId="0" applyFont="1" applyFill="1" applyBorder="1" applyAlignment="1" applyProtection="1">
      <alignment horizontal="right" vertical="center" shrinkToFit="1"/>
    </xf>
    <xf numFmtId="0" fontId="5" fillId="5" borderId="2" xfId="0" applyFont="1" applyFill="1" applyBorder="1" applyAlignment="1" applyProtection="1">
      <alignment horizontal="right" vertical="center" shrinkToFit="1"/>
    </xf>
    <xf numFmtId="0" fontId="5" fillId="5" borderId="0" xfId="0" applyFont="1" applyFill="1" applyBorder="1" applyAlignment="1" applyProtection="1">
      <alignment horizontal="right" vertical="center" wrapText="1"/>
    </xf>
    <xf numFmtId="0" fontId="5" fillId="5" borderId="2" xfId="0" applyFont="1" applyFill="1" applyBorder="1" applyAlignment="1" applyProtection="1">
      <alignment horizontal="right" vertical="center" wrapText="1"/>
    </xf>
    <xf numFmtId="0" fontId="0" fillId="5" borderId="0" xfId="0" applyFont="1" applyFill="1" applyBorder="1" applyAlignment="1" applyProtection="1">
      <alignment vertical="center" wrapText="1"/>
    </xf>
    <xf numFmtId="0" fontId="5" fillId="0" borderId="60" xfId="0" applyFont="1" applyBorder="1" applyAlignment="1" applyProtection="1">
      <alignment horizontal="center" vertical="center" shrinkToFit="1"/>
    </xf>
    <xf numFmtId="0" fontId="5" fillId="0" borderId="87"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181" fontId="5" fillId="4" borderId="56" xfId="0" applyNumberFormat="1" applyFont="1" applyFill="1" applyBorder="1" applyAlignment="1" applyProtection="1">
      <alignment horizontal="center" vertical="center" shrinkToFit="1"/>
      <protection locked="0"/>
    </xf>
    <xf numFmtId="181" fontId="5" fillId="4" borderId="58" xfId="0" applyNumberFormat="1" applyFont="1" applyFill="1" applyBorder="1" applyAlignment="1" applyProtection="1">
      <alignment horizontal="center" vertical="center" shrinkToFit="1"/>
      <protection locked="0"/>
    </xf>
  </cellXfs>
  <cellStyles count="5">
    <cellStyle name="パーセント" xfId="1" builtinId="5"/>
    <cellStyle name="パーセント 2" xfId="2"/>
    <cellStyle name="桁区切り" xfId="3" builtinId="6"/>
    <cellStyle name="桁区切り 2" xfId="4"/>
    <cellStyle name="標準" xfId="0" builtinId="0"/>
  </cellStyles>
  <dxfs count="29">
    <dxf>
      <font>
        <color theme="1"/>
      </font>
      <border>
        <left style="thin">
          <color indexed="64"/>
        </left>
        <right style="thin">
          <color indexed="64"/>
        </right>
        <top style="thin">
          <color indexed="64"/>
        </top>
        <bottom style="thin">
          <color indexed="64"/>
        </bottom>
      </border>
    </dxf>
    <dxf>
      <font>
        <color theme="1"/>
      </font>
      <border>
        <left style="thin">
          <color indexed="64"/>
        </left>
        <right style="thin">
          <color indexed="64"/>
        </right>
        <top style="thin">
          <color indexed="64"/>
        </top>
        <bottom style="thin">
          <color indexed="64"/>
        </bottom>
      </border>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auto="1"/>
      </font>
      <fill>
        <patternFill>
          <bgColor rgb="FFCCFFFF"/>
        </patternFill>
      </fill>
      <border>
        <left style="thin">
          <color auto="1"/>
        </left>
        <right style="thin">
          <color auto="1"/>
        </right>
        <top style="thin">
          <color auto="1"/>
        </top>
        <bottom style="thin">
          <color auto="1"/>
        </bottom>
        <vertical/>
        <horizontal/>
      </border>
    </dxf>
    <dxf>
      <font>
        <color theme="1"/>
      </font>
      <fill>
        <patternFill>
          <bgColor rgb="FFCCFFFF"/>
        </patternFill>
      </fill>
      <border>
        <left style="thin">
          <color auto="1"/>
        </left>
        <right style="thin">
          <color auto="1"/>
        </right>
        <top style="thin">
          <color auto="1"/>
        </top>
        <bottom style="thin">
          <color auto="1"/>
        </bottom>
        <vertical/>
        <horizontal/>
      </border>
    </dxf>
    <dxf>
      <font>
        <color theme="1"/>
      </font>
      <fill>
        <patternFill>
          <bgColor rgb="FFCCFFFF"/>
        </patternFill>
      </fill>
      <border>
        <left style="thin">
          <color indexed="64"/>
        </left>
        <right style="thin">
          <color indexed="64"/>
        </right>
        <top style="thin">
          <color indexed="64"/>
        </top>
        <bottom style="thin">
          <color indexed="64"/>
        </bottom>
      </border>
    </dxf>
    <dxf>
      <font>
        <color rgb="FFFF0000"/>
      </font>
    </dxf>
    <dxf>
      <font>
        <color rgb="FFFF0000"/>
      </font>
    </dxf>
    <dxf>
      <font>
        <strike val="0"/>
        <color theme="1"/>
      </font>
      <fill>
        <patternFill>
          <bgColor rgb="FFFFFF00"/>
        </patternFill>
      </fill>
    </dxf>
    <dxf>
      <font>
        <color theme="1"/>
      </font>
      <border>
        <left style="thin">
          <color indexed="64"/>
        </left>
        <right style="thin">
          <color indexed="64"/>
        </right>
        <top style="thin">
          <color indexed="64"/>
        </top>
        <bottom style="thin">
          <color indexed="64"/>
        </bottom>
      </border>
    </dxf>
    <dxf>
      <font>
        <color theme="1"/>
      </font>
      <border>
        <left style="thin">
          <color indexed="64"/>
        </left>
        <right style="thin">
          <color indexed="64"/>
        </right>
        <top style="thin">
          <color indexed="64"/>
        </top>
        <bottom style="thin">
          <color indexed="64"/>
        </bottom>
      </border>
    </dxf>
    <dxf>
      <font>
        <color auto="1"/>
      </font>
      <border>
        <left style="thin">
          <color indexed="64"/>
        </left>
        <right style="thin">
          <color indexed="64"/>
        </right>
        <top style="thin">
          <color indexed="64"/>
        </top>
        <bottom style="thin">
          <color indexed="64"/>
        </bottom>
      </border>
    </dxf>
    <dxf>
      <font>
        <strike val="0"/>
        <color theme="1"/>
      </font>
      <fill>
        <patternFill>
          <bgColor rgb="FFFFFF00"/>
        </patternFill>
      </fill>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
      <font>
        <color rgb="FFFF0000"/>
        <name val="ＭＳ Ｐゴシック"/>
        <scheme val="none"/>
      </fon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7" Type="http://schemas.openxmlformats.org/officeDocument/2006/relationships/image" Target="../media/image5.jpeg"/><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11.emf"/><Relationship Id="rId1" Type="http://schemas.openxmlformats.org/officeDocument/2006/relationships/image" Target="../media/image5.jpeg"/><Relationship Id="rId5" Type="http://schemas.openxmlformats.org/officeDocument/2006/relationships/image" Target="../media/image6.emf"/><Relationship Id="rId4" Type="http://schemas.openxmlformats.org/officeDocument/2006/relationships/image" Target="../media/image3.emf"/></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emf"/><Relationship Id="rId1" Type="http://schemas.openxmlformats.org/officeDocument/2006/relationships/image" Target="../media/image12.emf"/><Relationship Id="rId5" Type="http://schemas.openxmlformats.org/officeDocument/2006/relationships/image" Target="../media/image6.emf"/><Relationship Id="rId4" Type="http://schemas.openxmlformats.org/officeDocument/2006/relationships/image" Target="../media/image3.emf"/></Relationships>
</file>

<file path=xl/drawings/_rels/drawing5.x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6.emf"/><Relationship Id="rId2" Type="http://schemas.openxmlformats.org/officeDocument/2006/relationships/image" Target="../media/image3.emf"/><Relationship Id="rId1" Type="http://schemas.openxmlformats.org/officeDocument/2006/relationships/image" Target="../media/image1.emf"/><Relationship Id="rId6" Type="http://schemas.openxmlformats.org/officeDocument/2006/relationships/image" Target="../media/image16.emf"/><Relationship Id="rId5" Type="http://schemas.openxmlformats.org/officeDocument/2006/relationships/image" Target="../media/image15.emf"/><Relationship Id="rId4" Type="http://schemas.openxmlformats.org/officeDocument/2006/relationships/image" Target="../media/image14.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editAs="oneCell">
    <xdr:from>
      <xdr:col>4</xdr:col>
      <xdr:colOff>233903</xdr:colOff>
      <xdr:row>22</xdr:row>
      <xdr:rowOff>76230</xdr:rowOff>
    </xdr:from>
    <xdr:to>
      <xdr:col>7</xdr:col>
      <xdr:colOff>373277</xdr:colOff>
      <xdr:row>24</xdr:row>
      <xdr:rowOff>139788</xdr:rowOff>
    </xdr:to>
    <xdr:pic>
      <xdr:nvPicPr>
        <xdr:cNvPr id="17" name="図 1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647" r="32536"/>
        <a:stretch/>
      </xdr:blipFill>
      <xdr:spPr bwMode="auto">
        <a:xfrm>
          <a:off x="1997315" y="5257058"/>
          <a:ext cx="2340421" cy="52693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48987</xdr:colOff>
      <xdr:row>22</xdr:row>
      <xdr:rowOff>30617</xdr:rowOff>
    </xdr:from>
    <xdr:to>
      <xdr:col>4</xdr:col>
      <xdr:colOff>12873</xdr:colOff>
      <xdr:row>24</xdr:row>
      <xdr:rowOff>70734</xdr:rowOff>
    </xdr:to>
    <xdr:pic>
      <xdr:nvPicPr>
        <xdr:cNvPr id="23" name="図 2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794" r="42372"/>
        <a:stretch/>
      </xdr:blipFill>
      <xdr:spPr bwMode="auto">
        <a:xfrm>
          <a:off x="647517" y="5211445"/>
          <a:ext cx="1128768" cy="50349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217487</xdr:colOff>
      <xdr:row>36</xdr:row>
      <xdr:rowOff>0</xdr:rowOff>
    </xdr:from>
    <xdr:to>
      <xdr:col>5</xdr:col>
      <xdr:colOff>601239</xdr:colOff>
      <xdr:row>37</xdr:row>
      <xdr:rowOff>179690</xdr:rowOff>
    </xdr:to>
    <xdr:pic>
      <xdr:nvPicPr>
        <xdr:cNvPr id="27" name="図 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76640"/>
        <a:stretch>
          <a:fillRect/>
        </a:stretch>
      </xdr:blipFill>
      <xdr:spPr bwMode="auto">
        <a:xfrm>
          <a:off x="1984904" y="8276167"/>
          <a:ext cx="1410335" cy="412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105833</xdr:colOff>
      <xdr:row>55</xdr:row>
      <xdr:rowOff>42334</xdr:rowOff>
    </xdr:from>
    <xdr:to>
      <xdr:col>10</xdr:col>
      <xdr:colOff>219709</xdr:colOff>
      <xdr:row>58</xdr:row>
      <xdr:rowOff>147108</xdr:rowOff>
    </xdr:to>
    <xdr:pic>
      <xdr:nvPicPr>
        <xdr:cNvPr id="40" name="図 2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5391"/>
        <a:stretch>
          <a:fillRect/>
        </a:stretch>
      </xdr:blipFill>
      <xdr:spPr bwMode="auto">
        <a:xfrm>
          <a:off x="423333" y="13589001"/>
          <a:ext cx="5659543" cy="676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125258</xdr:colOff>
      <xdr:row>116</xdr:row>
      <xdr:rowOff>43288</xdr:rowOff>
    </xdr:from>
    <xdr:to>
      <xdr:col>5</xdr:col>
      <xdr:colOff>430433</xdr:colOff>
      <xdr:row>126</xdr:row>
      <xdr:rowOff>164788</xdr:rowOff>
    </xdr:to>
    <xdr:pic>
      <xdr:nvPicPr>
        <xdr:cNvPr id="41" name="図 13" descr="白紙.JPG"/>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5258" y="24665413"/>
          <a:ext cx="3096000" cy="1836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5</xdr:col>
      <xdr:colOff>582459</xdr:colOff>
      <xdr:row>116</xdr:row>
      <xdr:rowOff>45193</xdr:rowOff>
    </xdr:from>
    <xdr:to>
      <xdr:col>11</xdr:col>
      <xdr:colOff>294009</xdr:colOff>
      <xdr:row>126</xdr:row>
      <xdr:rowOff>166693</xdr:rowOff>
    </xdr:to>
    <xdr:pic>
      <xdr:nvPicPr>
        <xdr:cNvPr id="42" name="図 13" descr="白紙.JPG"/>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73284" y="24667318"/>
          <a:ext cx="3312000" cy="1836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5</xdr:col>
      <xdr:colOff>538725</xdr:colOff>
      <xdr:row>101</xdr:row>
      <xdr:rowOff>52917</xdr:rowOff>
    </xdr:from>
    <xdr:to>
      <xdr:col>11</xdr:col>
      <xdr:colOff>286275</xdr:colOff>
      <xdr:row>112</xdr:row>
      <xdr:rowOff>2966</xdr:rowOff>
    </xdr:to>
    <xdr:pic>
      <xdr:nvPicPr>
        <xdr:cNvPr id="43" name="図 13" descr="白紙.JPG"/>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29550" y="22103292"/>
          <a:ext cx="3348000" cy="18360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0</xdr:col>
      <xdr:colOff>126999</xdr:colOff>
      <xdr:row>101</xdr:row>
      <xdr:rowOff>52917</xdr:rowOff>
    </xdr:from>
    <xdr:to>
      <xdr:col>5</xdr:col>
      <xdr:colOff>432174</xdr:colOff>
      <xdr:row>112</xdr:row>
      <xdr:rowOff>1351</xdr:rowOff>
    </xdr:to>
    <xdr:pic>
      <xdr:nvPicPr>
        <xdr:cNvPr id="44" name="図 13" descr="白紙.JPG"/>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6999" y="22103292"/>
          <a:ext cx="3096000" cy="183438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371275</xdr:colOff>
      <xdr:row>36</xdr:row>
      <xdr:rowOff>125141</xdr:rowOff>
    </xdr:from>
    <xdr:to>
      <xdr:col>3</xdr:col>
      <xdr:colOff>535264</xdr:colOff>
      <xdr:row>37</xdr:row>
      <xdr:rowOff>105584</xdr:rowOff>
    </xdr:to>
    <xdr:pic>
      <xdr:nvPicPr>
        <xdr:cNvPr id="11" name="図 10"/>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3943" r="44284" b="-38"/>
        <a:stretch/>
      </xdr:blipFill>
      <xdr:spPr bwMode="auto">
        <a:xfrm>
          <a:off x="969805" y="8362979"/>
          <a:ext cx="633804" cy="21213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171450</xdr:colOff>
      <xdr:row>64</xdr:row>
      <xdr:rowOff>123825</xdr:rowOff>
    </xdr:from>
    <xdr:to>
      <xdr:col>4</xdr:col>
      <xdr:colOff>37827</xdr:colOff>
      <xdr:row>66</xdr:row>
      <xdr:rowOff>161962</xdr:rowOff>
    </xdr:to>
    <xdr:pic>
      <xdr:nvPicPr>
        <xdr:cNvPr id="3" name="図 2"/>
        <xdr:cNvPicPr>
          <a:picLocks noChangeAspect="1"/>
        </xdr:cNvPicPr>
      </xdr:nvPicPr>
      <xdr:blipFill>
        <a:blip xmlns:r="http://schemas.openxmlformats.org/officeDocument/2006/relationships" r:embed="rId7"/>
        <a:stretch>
          <a:fillRect/>
        </a:stretch>
      </xdr:blipFill>
      <xdr:spPr>
        <a:xfrm>
          <a:off x="485775" y="14344650"/>
          <a:ext cx="1314177" cy="419137"/>
        </a:xfrm>
        <a:prstGeom prst="rect">
          <a:avLst/>
        </a:prstGeom>
        <a:solidFill>
          <a:sysClr val="window" lastClr="FFFFFF"/>
        </a:solidFill>
      </xdr:spPr>
    </xdr:pic>
    <xdr:clientData/>
  </xdr:twoCellAnchor>
  <xdr:twoCellAnchor editAs="oneCell">
    <xdr:from>
      <xdr:col>2</xdr:col>
      <xdr:colOff>0</xdr:colOff>
      <xdr:row>87</xdr:row>
      <xdr:rowOff>0</xdr:rowOff>
    </xdr:from>
    <xdr:to>
      <xdr:col>4</xdr:col>
      <xdr:colOff>152127</xdr:colOff>
      <xdr:row>89</xdr:row>
      <xdr:rowOff>38137</xdr:rowOff>
    </xdr:to>
    <xdr:pic>
      <xdr:nvPicPr>
        <xdr:cNvPr id="15" name="図 14"/>
        <xdr:cNvPicPr>
          <a:picLocks noChangeAspect="1"/>
        </xdr:cNvPicPr>
      </xdr:nvPicPr>
      <xdr:blipFill>
        <a:blip xmlns:r="http://schemas.openxmlformats.org/officeDocument/2006/relationships" r:embed="rId7"/>
        <a:stretch>
          <a:fillRect/>
        </a:stretch>
      </xdr:blipFill>
      <xdr:spPr>
        <a:xfrm>
          <a:off x="600808" y="18984058"/>
          <a:ext cx="1317107" cy="419137"/>
        </a:xfrm>
        <a:prstGeom prst="rect">
          <a:avLst/>
        </a:prstGeom>
        <a:solidFill>
          <a:sysClr val="window" lastClr="FFFFFF"/>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574595</xdr:colOff>
      <xdr:row>14</xdr:row>
      <xdr:rowOff>0</xdr:rowOff>
    </xdr:from>
    <xdr:to>
      <xdr:col>4</xdr:col>
      <xdr:colOff>523875</xdr:colOff>
      <xdr:row>16</xdr:row>
      <xdr:rowOff>97676</xdr:rowOff>
    </xdr:to>
    <xdr:pic>
      <xdr:nvPicPr>
        <xdr:cNvPr id="11" name="図 10"/>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926" r="29067"/>
        <a:stretch/>
      </xdr:blipFill>
      <xdr:spPr bwMode="auto">
        <a:xfrm>
          <a:off x="574595" y="3193816"/>
          <a:ext cx="2578180" cy="45962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220436</xdr:colOff>
      <xdr:row>13</xdr:row>
      <xdr:rowOff>160020</xdr:rowOff>
    </xdr:from>
    <xdr:to>
      <xdr:col>8</xdr:col>
      <xdr:colOff>411480</xdr:colOff>
      <xdr:row>16</xdr:row>
      <xdr:rowOff>77692</xdr:rowOff>
    </xdr:to>
    <xdr:pic>
      <xdr:nvPicPr>
        <xdr:cNvPr id="12" name="図 1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185" r="32663"/>
        <a:stretch/>
      </xdr:blipFill>
      <xdr:spPr bwMode="auto">
        <a:xfrm>
          <a:off x="3123656" y="2971800"/>
          <a:ext cx="1951264" cy="47393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31</xdr:row>
      <xdr:rowOff>34018</xdr:rowOff>
    </xdr:from>
    <xdr:to>
      <xdr:col>4</xdr:col>
      <xdr:colOff>234085</xdr:colOff>
      <xdr:row>33</xdr:row>
      <xdr:rowOff>74470</xdr:rowOff>
    </xdr:to>
    <xdr:pic>
      <xdr:nvPicPr>
        <xdr:cNvPr id="13" name="図 12"/>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2647" r="32536"/>
        <a:stretch/>
      </xdr:blipFill>
      <xdr:spPr bwMode="auto">
        <a:xfrm>
          <a:off x="619125" y="7701643"/>
          <a:ext cx="2241139" cy="45819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691502</xdr:colOff>
      <xdr:row>42</xdr:row>
      <xdr:rowOff>194597</xdr:rowOff>
    </xdr:from>
    <xdr:to>
      <xdr:col>5</xdr:col>
      <xdr:colOff>291461</xdr:colOff>
      <xdr:row>45</xdr:row>
      <xdr:rowOff>50007</xdr:rowOff>
    </xdr:to>
    <xdr:pic>
      <xdr:nvPicPr>
        <xdr:cNvPr id="15" name="図 14"/>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6640"/>
        <a:stretch/>
      </xdr:blipFill>
      <xdr:spPr bwMode="auto">
        <a:xfrm>
          <a:off x="2002470" y="12556613"/>
          <a:ext cx="1515201" cy="47207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533400</xdr:colOff>
      <xdr:row>63</xdr:row>
      <xdr:rowOff>104774</xdr:rowOff>
    </xdr:from>
    <xdr:to>
      <xdr:col>2</xdr:col>
      <xdr:colOff>624695</xdr:colOff>
      <xdr:row>65</xdr:row>
      <xdr:rowOff>190499</xdr:rowOff>
    </xdr:to>
    <xdr:pic>
      <xdr:nvPicPr>
        <xdr:cNvPr id="17" name="図 16"/>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9467" r="40665"/>
        <a:stretch/>
      </xdr:blipFill>
      <xdr:spPr bwMode="auto">
        <a:xfrm>
          <a:off x="533400" y="14525624"/>
          <a:ext cx="1466705" cy="5238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57150</xdr:colOff>
      <xdr:row>70</xdr:row>
      <xdr:rowOff>190500</xdr:rowOff>
    </xdr:from>
    <xdr:to>
      <xdr:col>4</xdr:col>
      <xdr:colOff>291235</xdr:colOff>
      <xdr:row>72</xdr:row>
      <xdr:rowOff>211902</xdr:rowOff>
    </xdr:to>
    <xdr:pic>
      <xdr:nvPicPr>
        <xdr:cNvPr id="18" name="図 17"/>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2647" r="32536"/>
        <a:stretch/>
      </xdr:blipFill>
      <xdr:spPr bwMode="auto">
        <a:xfrm>
          <a:off x="676275" y="16144875"/>
          <a:ext cx="2243860" cy="45955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2527</xdr:colOff>
      <xdr:row>82</xdr:row>
      <xdr:rowOff>200025</xdr:rowOff>
    </xdr:from>
    <xdr:to>
      <xdr:col>5</xdr:col>
      <xdr:colOff>297811</xdr:colOff>
      <xdr:row>85</xdr:row>
      <xdr:rowOff>7810</xdr:rowOff>
    </xdr:to>
    <xdr:pic>
      <xdr:nvPicPr>
        <xdr:cNvPr id="20" name="図 19"/>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6640"/>
        <a:stretch/>
      </xdr:blipFill>
      <xdr:spPr bwMode="auto">
        <a:xfrm>
          <a:off x="2012302" y="18621375"/>
          <a:ext cx="1514484" cy="48406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323850</xdr:colOff>
      <xdr:row>43</xdr:row>
      <xdr:rowOff>133350</xdr:rowOff>
    </xdr:from>
    <xdr:to>
      <xdr:col>2</xdr:col>
      <xdr:colOff>262329</xdr:colOff>
      <xdr:row>44</xdr:row>
      <xdr:rowOff>135932</xdr:rowOff>
    </xdr:to>
    <xdr:pic>
      <xdr:nvPicPr>
        <xdr:cNvPr id="16" name="図 15"/>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3943" r="44284" b="-38"/>
        <a:stretch/>
      </xdr:blipFill>
      <xdr:spPr bwMode="auto">
        <a:xfrm>
          <a:off x="942975" y="9534525"/>
          <a:ext cx="633804" cy="21213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285750</xdr:colOff>
      <xdr:row>83</xdr:row>
      <xdr:rowOff>142875</xdr:rowOff>
    </xdr:from>
    <xdr:to>
      <xdr:col>2</xdr:col>
      <xdr:colOff>224229</xdr:colOff>
      <xdr:row>84</xdr:row>
      <xdr:rowOff>135932</xdr:rowOff>
    </xdr:to>
    <xdr:pic>
      <xdr:nvPicPr>
        <xdr:cNvPr id="21" name="図 20"/>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3943" r="44284" b="-38"/>
        <a:stretch/>
      </xdr:blipFill>
      <xdr:spPr bwMode="auto">
        <a:xfrm>
          <a:off x="904875" y="17706975"/>
          <a:ext cx="633804" cy="21213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152399</xdr:colOff>
      <xdr:row>92</xdr:row>
      <xdr:rowOff>1</xdr:rowOff>
    </xdr:from>
    <xdr:to>
      <xdr:col>4</xdr:col>
      <xdr:colOff>253972</xdr:colOff>
      <xdr:row>99</xdr:row>
      <xdr:rowOff>87293</xdr:rowOff>
    </xdr:to>
    <xdr:pic>
      <xdr:nvPicPr>
        <xdr:cNvPr id="14" name="図 13" descr="白紙.JPG">
          <a:extLst>
            <a:ext uri="{FF2B5EF4-FFF2-40B4-BE49-F238E27FC236}">
              <a16:creationId xmlns="" xmlns:a16="http://schemas.microsoft.com/office/drawing/2014/main" id="{00000000-0008-0000-0200-000030B7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2399" y="18600421"/>
          <a:ext cx="2463773" cy="1580812"/>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5</xdr:col>
      <xdr:colOff>276225</xdr:colOff>
      <xdr:row>92</xdr:row>
      <xdr:rowOff>1</xdr:rowOff>
    </xdr:from>
    <xdr:to>
      <xdr:col>10</xdr:col>
      <xdr:colOff>30480</xdr:colOff>
      <xdr:row>99</xdr:row>
      <xdr:rowOff>87293</xdr:rowOff>
    </xdr:to>
    <xdr:pic>
      <xdr:nvPicPr>
        <xdr:cNvPr id="19" name="図 13" descr="白紙.JPG">
          <a:extLst>
            <a:ext uri="{FF2B5EF4-FFF2-40B4-BE49-F238E27FC236}">
              <a16:creationId xmlns="" xmlns:a16="http://schemas.microsoft.com/office/drawing/2014/main" id="{00000000-0008-0000-0200-000031B7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179445" y="18600421"/>
          <a:ext cx="2444115" cy="1580812"/>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58</xdr:row>
      <xdr:rowOff>38100</xdr:rowOff>
    </xdr:from>
    <xdr:to>
      <xdr:col>8</xdr:col>
      <xdr:colOff>66675</xdr:colOff>
      <xdr:row>68</xdr:row>
      <xdr:rowOff>95250</xdr:rowOff>
    </xdr:to>
    <xdr:pic>
      <xdr:nvPicPr>
        <xdr:cNvPr id="34867"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975" y="6029325"/>
          <a:ext cx="4343400" cy="19621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57150</xdr:colOff>
      <xdr:row>69</xdr:row>
      <xdr:rowOff>180975</xdr:rowOff>
    </xdr:from>
    <xdr:to>
      <xdr:col>8</xdr:col>
      <xdr:colOff>47625</xdr:colOff>
      <xdr:row>81</xdr:row>
      <xdr:rowOff>133350</xdr:rowOff>
    </xdr:to>
    <xdr:pic>
      <xdr:nvPicPr>
        <xdr:cNvPr id="4"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975" y="14449425"/>
          <a:ext cx="4324350"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114300</xdr:colOff>
      <xdr:row>14</xdr:row>
      <xdr:rowOff>152400</xdr:rowOff>
    </xdr:from>
    <xdr:to>
      <xdr:col>3</xdr:col>
      <xdr:colOff>410249</xdr:colOff>
      <xdr:row>16</xdr:row>
      <xdr:rowOff>266701</xdr:rowOff>
    </xdr:to>
    <xdr:pic>
      <xdr:nvPicPr>
        <xdr:cNvPr id="9" name="図 8"/>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636" r="38057"/>
        <a:stretch/>
      </xdr:blipFill>
      <xdr:spPr bwMode="auto">
        <a:xfrm>
          <a:off x="752475" y="2771775"/>
          <a:ext cx="1457999" cy="4857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742950</xdr:colOff>
      <xdr:row>31</xdr:row>
      <xdr:rowOff>28575</xdr:rowOff>
    </xdr:from>
    <xdr:to>
      <xdr:col>4</xdr:col>
      <xdr:colOff>137120</xdr:colOff>
      <xdr:row>32</xdr:row>
      <xdr:rowOff>229190</xdr:rowOff>
    </xdr:to>
    <xdr:pic>
      <xdr:nvPicPr>
        <xdr:cNvPr id="11" name="図 10"/>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2647" r="32536"/>
        <a:stretch/>
      </xdr:blipFill>
      <xdr:spPr bwMode="auto">
        <a:xfrm>
          <a:off x="742950" y="5715000"/>
          <a:ext cx="2232620" cy="44826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20679</xdr:colOff>
      <xdr:row>43</xdr:row>
      <xdr:rowOff>28575</xdr:rowOff>
    </xdr:from>
    <xdr:to>
      <xdr:col>4</xdr:col>
      <xdr:colOff>597303</xdr:colOff>
      <xdr:row>46</xdr:row>
      <xdr:rowOff>6586</xdr:rowOff>
    </xdr:to>
    <xdr:pic>
      <xdr:nvPicPr>
        <xdr:cNvPr id="13" name="図 12"/>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6640"/>
        <a:stretch/>
      </xdr:blipFill>
      <xdr:spPr bwMode="auto">
        <a:xfrm>
          <a:off x="1982829" y="8267700"/>
          <a:ext cx="1510074" cy="48283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238125</xdr:colOff>
      <xdr:row>43</xdr:row>
      <xdr:rowOff>200025</xdr:rowOff>
    </xdr:from>
    <xdr:to>
      <xdr:col>2</xdr:col>
      <xdr:colOff>405204</xdr:colOff>
      <xdr:row>45</xdr:row>
      <xdr:rowOff>21632</xdr:rowOff>
    </xdr:to>
    <xdr:pic>
      <xdr:nvPicPr>
        <xdr:cNvPr id="8" name="図 7"/>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3943" r="44284" b="-38"/>
        <a:stretch/>
      </xdr:blipFill>
      <xdr:spPr bwMode="auto">
        <a:xfrm>
          <a:off x="876300" y="8439150"/>
          <a:ext cx="633804" cy="21213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737089</xdr:colOff>
      <xdr:row>18</xdr:row>
      <xdr:rowOff>0</xdr:rowOff>
    </xdr:from>
    <xdr:to>
      <xdr:col>2</xdr:col>
      <xdr:colOff>356089</xdr:colOff>
      <xdr:row>20</xdr:row>
      <xdr:rowOff>15956</xdr:rowOff>
    </xdr:to>
    <xdr:pic>
      <xdr:nvPicPr>
        <xdr:cNvPr id="18" name="図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333" t="-2" r="42545" b="-50"/>
        <a:stretch>
          <a:fillRect/>
        </a:stretch>
      </xdr:blipFill>
      <xdr:spPr bwMode="auto">
        <a:xfrm>
          <a:off x="737089" y="3906065"/>
          <a:ext cx="920750" cy="427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762000</xdr:colOff>
      <xdr:row>32</xdr:row>
      <xdr:rowOff>146538</xdr:rowOff>
    </xdr:from>
    <xdr:to>
      <xdr:col>6</xdr:col>
      <xdr:colOff>31025</xdr:colOff>
      <xdr:row>35</xdr:row>
      <xdr:rowOff>184638</xdr:rowOff>
    </xdr:to>
    <xdr:grpSp>
      <xdr:nvGrpSpPr>
        <xdr:cNvPr id="19" name="グループ化 18"/>
        <xdr:cNvGrpSpPr/>
      </xdr:nvGrpSpPr>
      <xdr:grpSpPr>
        <a:xfrm>
          <a:off x="762000" y="6233013"/>
          <a:ext cx="2879000" cy="609600"/>
          <a:chOff x="523875" y="6781800"/>
          <a:chExt cx="2501094" cy="609600"/>
        </a:xfrm>
      </xdr:grpSpPr>
      <mc:AlternateContent xmlns:mc="http://schemas.openxmlformats.org/markup-compatibility/2006" xmlns:a14="http://schemas.microsoft.com/office/drawing/2010/main">
        <mc:Choice Requires="a14">
          <xdr:sp macro="" textlink="">
            <xdr:nvSpPr>
              <xdr:cNvPr id="20" name="テキスト ボックス 19"/>
              <xdr:cNvSpPr txBox="1"/>
            </xdr:nvSpPr>
            <xdr:spPr bwMode="auto">
              <a:xfrm>
                <a:off x="2675245" y="6781800"/>
                <a:ext cx="349724"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kumimoji="1" lang="en-US" altLang="ja-JP" sz="1100" i="1">
                              <a:latin typeface="Cambria Math"/>
                            </a:rPr>
                          </m:ctrlPr>
                        </m:fPr>
                        <m:num>
                          <m:r>
                            <a:rPr kumimoji="1" lang="en-US" altLang="ja-JP" sz="1100" b="0" i="1">
                              <a:latin typeface="Cambria Math"/>
                            </a:rPr>
                            <m:t>1</m:t>
                          </m:r>
                        </m:num>
                        <m:den>
                          <m:r>
                            <a:rPr kumimoji="1" lang="en-US" altLang="ja-JP" sz="1100" b="0" i="1">
                              <a:latin typeface="Cambria Math"/>
                            </a:rPr>
                            <m:t>3</m:t>
                          </m:r>
                        </m:den>
                      </m:f>
                    </m:oMath>
                  </m:oMathPara>
                </a14:m>
                <a:endParaRPr kumimoji="1" lang="ja-JP" altLang="en-US" sz="1100"/>
              </a:p>
            </xdr:txBody>
          </xdr:sp>
        </mc:Choice>
        <mc:Fallback xmlns="">
          <xdr:sp macro="" textlink="">
            <xdr:nvSpPr>
              <xdr:cNvPr id="20" name="テキスト ボックス 19"/>
              <xdr:cNvSpPr txBox="1"/>
            </xdr:nvSpPr>
            <xdr:spPr bwMode="auto">
              <a:xfrm>
                <a:off x="2675245" y="6781800"/>
                <a:ext cx="349724"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1/3</a:t>
                </a:r>
                <a:endParaRPr kumimoji="1" lang="ja-JP" altLang="en-US" sz="1100"/>
              </a:p>
            </xdr:txBody>
          </xdr:sp>
        </mc:Fallback>
      </mc:AlternateContent>
      <xdr:pic>
        <xdr:nvPicPr>
          <xdr:cNvPr id="21" name="図 20"/>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647" r="32536"/>
          <a:stretch/>
        </xdr:blipFill>
        <xdr:spPr bwMode="auto">
          <a:xfrm>
            <a:off x="523875" y="6781800"/>
            <a:ext cx="2233849" cy="446422"/>
          </a:xfrm>
          <a:prstGeom prst="rect">
            <a:avLst/>
          </a:prstGeom>
          <a:noFill/>
          <a:ln>
            <a:noFill/>
          </a:ln>
          <a:extLst>
            <a:ext uri="{53640926-AAD7-44D8-BBD7-CCE9431645EC}">
              <a14:shadowObscured xmlns:a14="http://schemas.microsoft.com/office/drawing/2010/main"/>
            </a:ext>
          </a:extLst>
        </xdr:spPr>
      </xdr:pic>
    </xdr:grpSp>
    <xdr:clientData/>
  </xdr:twoCellAnchor>
  <xdr:twoCellAnchor editAs="oneCell">
    <xdr:from>
      <xdr:col>1</xdr:col>
      <xdr:colOff>63500</xdr:colOff>
      <xdr:row>63</xdr:row>
      <xdr:rowOff>74083</xdr:rowOff>
    </xdr:from>
    <xdr:to>
      <xdr:col>9</xdr:col>
      <xdr:colOff>318346</xdr:colOff>
      <xdr:row>77</xdr:row>
      <xdr:rowOff>144</xdr:rowOff>
    </xdr:to>
    <xdr:pic>
      <xdr:nvPicPr>
        <xdr:cNvPr id="22"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7250" y="11715750"/>
          <a:ext cx="4836583" cy="2593061"/>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0</xdr:col>
      <xdr:colOff>793749</xdr:colOff>
      <xdr:row>91</xdr:row>
      <xdr:rowOff>21165</xdr:rowOff>
    </xdr:from>
    <xdr:to>
      <xdr:col>2</xdr:col>
      <xdr:colOff>412749</xdr:colOff>
      <xdr:row>93</xdr:row>
      <xdr:rowOff>173890</xdr:rowOff>
    </xdr:to>
    <xdr:pic>
      <xdr:nvPicPr>
        <xdr:cNvPr id="24" name="図 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333" t="-2" r="42545" b="-50"/>
        <a:stretch>
          <a:fillRect/>
        </a:stretch>
      </xdr:blipFill>
      <xdr:spPr bwMode="auto">
        <a:xfrm>
          <a:off x="793749" y="17187332"/>
          <a:ext cx="920750" cy="427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716492</xdr:colOff>
      <xdr:row>115</xdr:row>
      <xdr:rowOff>53976</xdr:rowOff>
    </xdr:from>
    <xdr:to>
      <xdr:col>5</xdr:col>
      <xdr:colOff>690368</xdr:colOff>
      <xdr:row>119</xdr:row>
      <xdr:rowOff>133350</xdr:rowOff>
    </xdr:to>
    <xdr:grpSp>
      <xdr:nvGrpSpPr>
        <xdr:cNvPr id="25" name="グループ化 24"/>
        <xdr:cNvGrpSpPr/>
      </xdr:nvGrpSpPr>
      <xdr:grpSpPr>
        <a:xfrm>
          <a:off x="716492" y="22142451"/>
          <a:ext cx="2783751" cy="784224"/>
          <a:chOff x="523875" y="6781800"/>
          <a:chExt cx="2492566" cy="633876"/>
        </a:xfrm>
      </xdr:grpSpPr>
      <mc:AlternateContent xmlns:mc="http://schemas.openxmlformats.org/markup-compatibility/2006" xmlns:a14="http://schemas.microsoft.com/office/drawing/2010/main">
        <mc:Choice Requires="a14">
          <xdr:sp macro="" textlink="">
            <xdr:nvSpPr>
              <xdr:cNvPr id="26" name="テキスト ボックス 25"/>
              <xdr:cNvSpPr txBox="1"/>
            </xdr:nvSpPr>
            <xdr:spPr bwMode="auto">
              <a:xfrm>
                <a:off x="2666717" y="6806076"/>
                <a:ext cx="349724"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kumimoji="1" lang="en-US" altLang="ja-JP" sz="1100" i="1">
                              <a:latin typeface="Cambria Math"/>
                            </a:rPr>
                          </m:ctrlPr>
                        </m:fPr>
                        <m:num>
                          <m:r>
                            <a:rPr kumimoji="1" lang="en-US" altLang="ja-JP" sz="1100" b="0" i="1">
                              <a:latin typeface="Cambria Math"/>
                            </a:rPr>
                            <m:t>1</m:t>
                          </m:r>
                        </m:num>
                        <m:den>
                          <m:r>
                            <a:rPr kumimoji="1" lang="en-US" altLang="ja-JP" sz="1100" b="0" i="1">
                              <a:latin typeface="Cambria Math"/>
                            </a:rPr>
                            <m:t>3</m:t>
                          </m:r>
                        </m:den>
                      </m:f>
                    </m:oMath>
                  </m:oMathPara>
                </a14:m>
                <a:endParaRPr kumimoji="1" lang="ja-JP" altLang="en-US" sz="1100"/>
              </a:p>
            </xdr:txBody>
          </xdr:sp>
        </mc:Choice>
        <mc:Fallback xmlns="">
          <xdr:sp macro="" textlink="">
            <xdr:nvSpPr>
              <xdr:cNvPr id="26" name="テキスト ボックス 25"/>
              <xdr:cNvSpPr txBox="1"/>
            </xdr:nvSpPr>
            <xdr:spPr bwMode="auto">
              <a:xfrm>
                <a:off x="2666717" y="6806076"/>
                <a:ext cx="349724"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1/3</a:t>
                </a:r>
                <a:endParaRPr kumimoji="1" lang="ja-JP" altLang="en-US" sz="1100"/>
              </a:p>
            </xdr:txBody>
          </xdr:sp>
        </mc:Fallback>
      </mc:AlternateContent>
      <xdr:pic>
        <xdr:nvPicPr>
          <xdr:cNvPr id="27" name="図 26"/>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647" r="32536"/>
          <a:stretch/>
        </xdr:blipFill>
        <xdr:spPr bwMode="auto">
          <a:xfrm>
            <a:off x="523875" y="6781800"/>
            <a:ext cx="2233849" cy="446422"/>
          </a:xfrm>
          <a:prstGeom prst="rect">
            <a:avLst/>
          </a:prstGeom>
          <a:noFill/>
          <a:ln>
            <a:noFill/>
          </a:ln>
          <a:extLst>
            <a:ext uri="{53640926-AAD7-44D8-BBD7-CCE9431645EC}">
              <a14:shadowObscured xmlns:a14="http://schemas.microsoft.com/office/drawing/2010/main"/>
            </a:ext>
          </a:extLst>
        </xdr:spPr>
      </xdr:pic>
    </xdr:grpSp>
    <xdr:clientData/>
  </xdr:twoCellAnchor>
  <xdr:twoCellAnchor editAs="oneCell">
    <xdr:from>
      <xdr:col>3</xdr:col>
      <xdr:colOff>109002</xdr:colOff>
      <xdr:row>44</xdr:row>
      <xdr:rowOff>147205</xdr:rowOff>
    </xdr:from>
    <xdr:to>
      <xdr:col>5</xdr:col>
      <xdr:colOff>613756</xdr:colOff>
      <xdr:row>48</xdr:row>
      <xdr:rowOff>25636</xdr:rowOff>
    </xdr:to>
    <xdr:pic>
      <xdr:nvPicPr>
        <xdr:cNvPr id="29" name="図 28"/>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6640"/>
        <a:stretch/>
      </xdr:blipFill>
      <xdr:spPr bwMode="auto">
        <a:xfrm>
          <a:off x="1901434" y="8442614"/>
          <a:ext cx="1509208" cy="48456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143637</xdr:colOff>
      <xdr:row>128</xdr:row>
      <xdr:rowOff>155863</xdr:rowOff>
    </xdr:from>
    <xdr:to>
      <xdr:col>5</xdr:col>
      <xdr:colOff>640771</xdr:colOff>
      <xdr:row>131</xdr:row>
      <xdr:rowOff>121752</xdr:rowOff>
    </xdr:to>
    <xdr:pic>
      <xdr:nvPicPr>
        <xdr:cNvPr id="33" name="図 32"/>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6640"/>
        <a:stretch/>
      </xdr:blipFill>
      <xdr:spPr bwMode="auto">
        <a:xfrm>
          <a:off x="1936069" y="24713045"/>
          <a:ext cx="1509208" cy="48456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141</xdr:row>
      <xdr:rowOff>0</xdr:rowOff>
    </xdr:from>
    <xdr:to>
      <xdr:col>9</xdr:col>
      <xdr:colOff>254846</xdr:colOff>
      <xdr:row>155</xdr:row>
      <xdr:rowOff>47288</xdr:rowOff>
    </xdr:to>
    <xdr:pic>
      <xdr:nvPicPr>
        <xdr:cNvPr id="34" name="図 13" descr="白紙.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977" y="26903795"/>
          <a:ext cx="4806757" cy="2593061"/>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1</xdr:col>
      <xdr:colOff>142875</xdr:colOff>
      <xdr:row>46</xdr:row>
      <xdr:rowOff>85725</xdr:rowOff>
    </xdr:from>
    <xdr:to>
      <xdr:col>2</xdr:col>
      <xdr:colOff>271854</xdr:colOff>
      <xdr:row>47</xdr:row>
      <xdr:rowOff>107357</xdr:rowOff>
    </xdr:to>
    <xdr:pic>
      <xdr:nvPicPr>
        <xdr:cNvPr id="16" name="図 15"/>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3943" r="44284" b="-38"/>
        <a:stretch/>
      </xdr:blipFill>
      <xdr:spPr bwMode="auto">
        <a:xfrm>
          <a:off x="933450" y="8715375"/>
          <a:ext cx="633804" cy="21213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190500</xdr:colOff>
      <xdr:row>129</xdr:row>
      <xdr:rowOff>133350</xdr:rowOff>
    </xdr:from>
    <xdr:to>
      <xdr:col>2</xdr:col>
      <xdr:colOff>319479</xdr:colOff>
      <xdr:row>131</xdr:row>
      <xdr:rowOff>2582</xdr:rowOff>
    </xdr:to>
    <xdr:pic>
      <xdr:nvPicPr>
        <xdr:cNvPr id="17" name="図 16"/>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3943" r="44284" b="-38"/>
        <a:stretch/>
      </xdr:blipFill>
      <xdr:spPr bwMode="auto">
        <a:xfrm>
          <a:off x="981075" y="24936450"/>
          <a:ext cx="633804" cy="21213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xdr:colOff>
      <xdr:row>112</xdr:row>
      <xdr:rowOff>18762</xdr:rowOff>
    </xdr:from>
    <xdr:ext cx="2124074" cy="443195"/>
    <xdr:pic>
      <xdr:nvPicPr>
        <xdr:cNvPr id="15" name="図 1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647" r="32536"/>
        <a:stretch/>
      </xdr:blipFill>
      <xdr:spPr bwMode="auto">
        <a:xfrm>
          <a:off x="571501" y="27000489"/>
          <a:ext cx="2124074" cy="443195"/>
        </a:xfrm>
        <a:prstGeom prst="rect">
          <a:avLst/>
        </a:prstGeom>
        <a:noFill/>
        <a:ln>
          <a:noFill/>
        </a:ln>
        <a:extLst>
          <a:ext uri="{53640926-AAD7-44D8-BBD7-CCE9431645EC}">
            <a14:shadowObscured xmlns:a14="http://schemas.microsoft.com/office/drawing/2010/main"/>
          </a:ext>
        </a:extLst>
      </xdr:spPr>
    </xdr:pic>
    <xdr:clientData/>
  </xdr:oneCellAnchor>
  <xdr:oneCellAnchor>
    <xdr:from>
      <xdr:col>3</xdr:col>
      <xdr:colOff>222435</xdr:colOff>
      <xdr:row>124</xdr:row>
      <xdr:rowOff>216478</xdr:rowOff>
    </xdr:from>
    <xdr:ext cx="1519599" cy="491495"/>
    <xdr:pic>
      <xdr:nvPicPr>
        <xdr:cNvPr id="17" name="図 16"/>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6640"/>
        <a:stretch/>
      </xdr:blipFill>
      <xdr:spPr bwMode="auto">
        <a:xfrm>
          <a:off x="1775010" y="25533928"/>
          <a:ext cx="1519599" cy="491495"/>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0</xdr:col>
      <xdr:colOff>511174</xdr:colOff>
      <xdr:row>30</xdr:row>
      <xdr:rowOff>180975</xdr:rowOff>
    </xdr:from>
    <xdr:to>
      <xdr:col>2</xdr:col>
      <xdr:colOff>429894</xdr:colOff>
      <xdr:row>33</xdr:row>
      <xdr:rowOff>12065</xdr:rowOff>
    </xdr:to>
    <xdr:pic>
      <xdr:nvPicPr>
        <xdr:cNvPr id="18" name="図 17"/>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535" r="43534"/>
        <a:stretch/>
      </xdr:blipFill>
      <xdr:spPr bwMode="auto">
        <a:xfrm>
          <a:off x="511174" y="6010275"/>
          <a:ext cx="966470" cy="4597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544513</xdr:colOff>
      <xdr:row>55</xdr:row>
      <xdr:rowOff>83713</xdr:rowOff>
    </xdr:from>
    <xdr:to>
      <xdr:col>7</xdr:col>
      <xdr:colOff>80384</xdr:colOff>
      <xdr:row>56</xdr:row>
      <xdr:rowOff>258569</xdr:rowOff>
    </xdr:to>
    <xdr:pic>
      <xdr:nvPicPr>
        <xdr:cNvPr id="19" name="図 18"/>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0947" r="20595"/>
        <a:stretch/>
      </xdr:blipFill>
      <xdr:spPr bwMode="auto">
        <a:xfrm>
          <a:off x="544513" y="12328630"/>
          <a:ext cx="3790371" cy="46060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542925</xdr:colOff>
      <xdr:row>70</xdr:row>
      <xdr:rowOff>19050</xdr:rowOff>
    </xdr:from>
    <xdr:to>
      <xdr:col>5</xdr:col>
      <xdr:colOff>468</xdr:colOff>
      <xdr:row>72</xdr:row>
      <xdr:rowOff>66675</xdr:rowOff>
    </xdr:to>
    <xdr:pic>
      <xdr:nvPicPr>
        <xdr:cNvPr id="20" name="図 19"/>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647" r="32536"/>
        <a:stretch/>
      </xdr:blipFill>
      <xdr:spPr bwMode="auto">
        <a:xfrm>
          <a:off x="542925" y="16640175"/>
          <a:ext cx="2466577" cy="5048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129783</xdr:colOff>
      <xdr:row>82</xdr:row>
      <xdr:rowOff>195262</xdr:rowOff>
    </xdr:from>
    <xdr:to>
      <xdr:col>5</xdr:col>
      <xdr:colOff>163482</xdr:colOff>
      <xdr:row>85</xdr:row>
      <xdr:rowOff>96206</xdr:rowOff>
    </xdr:to>
    <xdr:pic>
      <xdr:nvPicPr>
        <xdr:cNvPr id="22" name="図 2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6640"/>
        <a:stretch/>
      </xdr:blipFill>
      <xdr:spPr bwMode="auto">
        <a:xfrm>
          <a:off x="1682358" y="18378487"/>
          <a:ext cx="1519599" cy="491494"/>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114301</xdr:colOff>
      <xdr:row>203</xdr:row>
      <xdr:rowOff>66675</xdr:rowOff>
    </xdr:from>
    <xdr:to>
      <xdr:col>4</xdr:col>
      <xdr:colOff>75197</xdr:colOff>
      <xdr:row>204</xdr:row>
      <xdr:rowOff>47625</xdr:rowOff>
    </xdr:to>
    <xdr:pic>
      <xdr:nvPicPr>
        <xdr:cNvPr id="24" name="図 2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37225" r="34514"/>
        <a:stretch>
          <a:fillRect/>
        </a:stretch>
      </xdr:blipFill>
      <xdr:spPr bwMode="auto">
        <a:xfrm>
          <a:off x="685801" y="33339004"/>
          <a:ext cx="1800725" cy="211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204</xdr:row>
      <xdr:rowOff>85725</xdr:rowOff>
    </xdr:from>
    <xdr:to>
      <xdr:col>5</xdr:col>
      <xdr:colOff>74613</xdr:colOff>
      <xdr:row>206</xdr:row>
      <xdr:rowOff>126364</xdr:rowOff>
    </xdr:to>
    <xdr:pic>
      <xdr:nvPicPr>
        <xdr:cNvPr id="25" name="図 24"/>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0657" r="30865"/>
        <a:stretch/>
      </xdr:blipFill>
      <xdr:spPr bwMode="auto">
        <a:xfrm>
          <a:off x="619125" y="33699450"/>
          <a:ext cx="2493963" cy="4597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334945</xdr:colOff>
      <xdr:row>84</xdr:row>
      <xdr:rowOff>10362</xdr:rowOff>
    </xdr:from>
    <xdr:to>
      <xdr:col>2</xdr:col>
      <xdr:colOff>456786</xdr:colOff>
      <xdr:row>84</xdr:row>
      <xdr:rowOff>219774</xdr:rowOff>
    </xdr:to>
    <xdr:pic>
      <xdr:nvPicPr>
        <xdr:cNvPr id="26" name="図 25"/>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43943" r="44284" b="-38"/>
        <a:stretch/>
      </xdr:blipFill>
      <xdr:spPr bwMode="auto">
        <a:xfrm>
          <a:off x="906445" y="18555537"/>
          <a:ext cx="598091" cy="20941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355879</xdr:colOff>
      <xdr:row>125</xdr:row>
      <xdr:rowOff>188407</xdr:rowOff>
    </xdr:from>
    <xdr:to>
      <xdr:col>3</xdr:col>
      <xdr:colOff>5782</xdr:colOff>
      <xdr:row>126</xdr:row>
      <xdr:rowOff>170262</xdr:rowOff>
    </xdr:to>
    <xdr:pic>
      <xdr:nvPicPr>
        <xdr:cNvPr id="27" name="図 26"/>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43943" r="44284" b="-38"/>
        <a:stretch/>
      </xdr:blipFill>
      <xdr:spPr bwMode="auto">
        <a:xfrm>
          <a:off x="931566" y="30061319"/>
          <a:ext cx="633804" cy="21213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57</xdr:row>
      <xdr:rowOff>105834</xdr:rowOff>
    </xdr:from>
    <xdr:to>
      <xdr:col>7</xdr:col>
      <xdr:colOff>455121</xdr:colOff>
      <xdr:row>59</xdr:row>
      <xdr:rowOff>47966</xdr:rowOff>
    </xdr:to>
    <xdr:pic>
      <xdr:nvPicPr>
        <xdr:cNvPr id="16" name="図 15"/>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0678" r="19969"/>
        <a:stretch/>
      </xdr:blipFill>
      <xdr:spPr bwMode="auto">
        <a:xfrm>
          <a:off x="571500" y="12922251"/>
          <a:ext cx="4138121" cy="51363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554181</xdr:colOff>
      <xdr:row>10</xdr:row>
      <xdr:rowOff>8659</xdr:rowOff>
    </xdr:from>
    <xdr:to>
      <xdr:col>3</xdr:col>
      <xdr:colOff>385331</xdr:colOff>
      <xdr:row>12</xdr:row>
      <xdr:rowOff>77932</xdr:rowOff>
    </xdr:to>
    <xdr:pic>
      <xdr:nvPicPr>
        <xdr:cNvPr id="29" name="図 28"/>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38977" r="37743"/>
        <a:stretch/>
      </xdr:blipFill>
      <xdr:spPr bwMode="auto">
        <a:xfrm>
          <a:off x="554181" y="2337954"/>
          <a:ext cx="1381127" cy="502228"/>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tabSelected="1" view="pageBreakPreview" zoomScaleNormal="100" zoomScaleSheetLayoutView="100" workbookViewId="0">
      <selection activeCell="B5" sqref="B5:E5"/>
    </sheetView>
  </sheetViews>
  <sheetFormatPr defaultColWidth="9" defaultRowHeight="13.5"/>
  <cols>
    <col min="1" max="1" width="13.625" style="11" customWidth="1"/>
    <col min="2" max="2" width="12.5" style="11" customWidth="1"/>
    <col min="3" max="3" width="8.25" style="11" customWidth="1"/>
    <col min="4" max="4" width="6.75" style="11" customWidth="1"/>
    <col min="5" max="5" width="6.875" style="11" customWidth="1"/>
    <col min="6" max="6" width="7.625" style="11" customWidth="1"/>
    <col min="7" max="7" width="9.5" style="11" customWidth="1"/>
    <col min="8" max="8" width="6.5" style="11" customWidth="1"/>
    <col min="9" max="9" width="8.875" style="11" customWidth="1"/>
    <col min="10" max="10" width="9.75" style="11" customWidth="1"/>
    <col min="11" max="11" width="5.625" style="11" customWidth="1"/>
    <col min="12" max="16384" width="9" style="11"/>
  </cols>
  <sheetData>
    <row r="1" spans="1:12" ht="15" customHeight="1" thickBot="1">
      <c r="A1" s="623"/>
      <c r="B1" s="623"/>
      <c r="C1" s="623"/>
      <c r="D1" s="623"/>
      <c r="E1" s="624"/>
      <c r="F1" s="625"/>
      <c r="G1" s="626"/>
      <c r="H1" s="625"/>
      <c r="I1" s="770"/>
      <c r="J1" s="770"/>
      <c r="K1" s="14"/>
    </row>
    <row r="2" spans="1:12" ht="18.75" customHeight="1" thickTop="1" thickBot="1">
      <c r="A2" s="773" t="s">
        <v>111</v>
      </c>
      <c r="B2" s="774"/>
      <c r="C2" s="774"/>
      <c r="D2" s="774"/>
      <c r="E2" s="774"/>
      <c r="F2" s="774"/>
      <c r="G2" s="774"/>
      <c r="H2" s="774"/>
      <c r="I2" s="774"/>
      <c r="J2" s="774"/>
      <c r="K2" s="71"/>
    </row>
    <row r="3" spans="1:12" ht="17.25" customHeight="1" thickTop="1">
      <c r="A3" s="713" t="s">
        <v>9</v>
      </c>
      <c r="B3" s="715" t="s">
        <v>26</v>
      </c>
      <c r="C3" s="716"/>
      <c r="D3" s="716"/>
      <c r="E3" s="716"/>
      <c r="F3" s="716"/>
      <c r="G3" s="717"/>
      <c r="H3" s="387" t="s">
        <v>113</v>
      </c>
      <c r="I3" s="721"/>
      <c r="J3" s="722"/>
    </row>
    <row r="4" spans="1:12" ht="17.25" customHeight="1">
      <c r="A4" s="714"/>
      <c r="B4" s="718"/>
      <c r="C4" s="719"/>
      <c r="D4" s="719"/>
      <c r="E4" s="719"/>
      <c r="F4" s="719"/>
      <c r="G4" s="720"/>
      <c r="H4" s="12" t="s">
        <v>18</v>
      </c>
      <c r="I4" s="723"/>
      <c r="J4" s="724"/>
    </row>
    <row r="5" spans="1:12" ht="27" customHeight="1">
      <c r="A5" s="13" t="s">
        <v>10</v>
      </c>
      <c r="B5" s="725"/>
      <c r="C5" s="726"/>
      <c r="D5" s="726"/>
      <c r="E5" s="727"/>
      <c r="F5" s="663" t="s">
        <v>1</v>
      </c>
      <c r="G5" s="728"/>
      <c r="H5" s="729"/>
      <c r="I5" s="729"/>
      <c r="J5" s="730"/>
      <c r="L5" s="14"/>
    </row>
    <row r="6" spans="1:12" ht="27" customHeight="1" thickBot="1">
      <c r="A6" s="15" t="s">
        <v>0</v>
      </c>
      <c r="B6" s="642"/>
      <c r="C6" s="734"/>
      <c r="D6" s="734"/>
      <c r="E6" s="735"/>
      <c r="F6" s="736"/>
      <c r="G6" s="731"/>
      <c r="H6" s="732"/>
      <c r="I6" s="732"/>
      <c r="J6" s="733"/>
      <c r="L6" s="14"/>
    </row>
    <row r="7" spans="1:12" ht="27" customHeight="1">
      <c r="A7" s="608" t="s">
        <v>3</v>
      </c>
      <c r="B7" s="753"/>
      <c r="C7" s="754"/>
      <c r="D7" s="754"/>
      <c r="E7" s="755"/>
      <c r="F7" s="746" t="s">
        <v>6</v>
      </c>
      <c r="G7" s="758"/>
      <c r="H7" s="759"/>
      <c r="I7" s="759"/>
      <c r="J7" s="760"/>
    </row>
    <row r="8" spans="1:12" ht="18.75" customHeight="1">
      <c r="A8" s="609" t="s">
        <v>19</v>
      </c>
      <c r="B8" s="416"/>
      <c r="C8" s="610" t="s">
        <v>20</v>
      </c>
      <c r="D8" s="756"/>
      <c r="E8" s="757"/>
      <c r="F8" s="747"/>
      <c r="G8" s="761"/>
      <c r="H8" s="762"/>
      <c r="I8" s="762"/>
      <c r="J8" s="763"/>
    </row>
    <row r="9" spans="1:12" ht="33" customHeight="1">
      <c r="A9" s="611" t="s">
        <v>22</v>
      </c>
      <c r="B9" s="748"/>
      <c r="C9" s="749"/>
      <c r="D9" s="749"/>
      <c r="E9" s="749"/>
      <c r="F9" s="749"/>
      <c r="G9" s="749"/>
      <c r="H9" s="749"/>
      <c r="I9" s="749"/>
      <c r="J9" s="750"/>
    </row>
    <row r="10" spans="1:12" ht="21" customHeight="1">
      <c r="A10" s="629" t="s">
        <v>5</v>
      </c>
      <c r="B10" s="529" t="s">
        <v>62</v>
      </c>
      <c r="C10" s="411"/>
      <c r="D10" s="53" t="s">
        <v>14</v>
      </c>
      <c r="E10" s="52"/>
      <c r="F10" s="53" t="s">
        <v>15</v>
      </c>
      <c r="G10" s="52"/>
      <c r="H10" s="54" t="s">
        <v>65</v>
      </c>
      <c r="I10" s="412" t="s">
        <v>16</v>
      </c>
      <c r="J10" s="413"/>
    </row>
    <row r="11" spans="1:12" ht="21" customHeight="1" thickBot="1">
      <c r="A11" s="630"/>
      <c r="B11" s="531" t="s">
        <v>4</v>
      </c>
      <c r="C11" s="414"/>
      <c r="D11" s="531" t="s">
        <v>79</v>
      </c>
      <c r="E11" s="642" t="s">
        <v>508</v>
      </c>
      <c r="F11" s="643"/>
      <c r="G11" s="499" t="s">
        <v>75</v>
      </c>
      <c r="H11" s="627"/>
      <c r="I11" s="415" t="s">
        <v>73</v>
      </c>
      <c r="J11" s="628"/>
    </row>
    <row r="12" spans="1:12" ht="4.5" customHeight="1" thickBot="1">
      <c r="A12" s="19"/>
      <c r="B12" s="20"/>
      <c r="C12" s="540"/>
      <c r="D12" s="21"/>
      <c r="E12" s="21"/>
      <c r="F12" s="21"/>
      <c r="G12" s="21"/>
      <c r="H12" s="21"/>
      <c r="I12" s="21"/>
      <c r="J12" s="21"/>
    </row>
    <row r="13" spans="1:12" ht="17.25" customHeight="1">
      <c r="A13" s="645" t="s">
        <v>112</v>
      </c>
      <c r="B13" s="388" t="s">
        <v>128</v>
      </c>
      <c r="C13" s="389"/>
      <c r="D13" s="389"/>
      <c r="E13" s="389"/>
      <c r="F13" s="389"/>
      <c r="G13" s="417"/>
      <c r="H13" s="389"/>
      <c r="I13" s="389"/>
      <c r="J13" s="390"/>
    </row>
    <row r="14" spans="1:12" ht="17.25" customHeight="1">
      <c r="A14" s="646"/>
      <c r="B14" s="742"/>
      <c r="C14" s="636" t="s">
        <v>133</v>
      </c>
      <c r="D14" s="637"/>
      <c r="E14" s="638"/>
      <c r="F14" s="612" t="s">
        <v>351</v>
      </c>
      <c r="G14" s="518" t="str">
        <f>IF(AND('1.定格エネルギー消費量'!I69&lt;&gt;"",'1.定格エネルギー消費量'!I69&lt;='1.定格エネルギー消費量'!F71,'1.定格エネルギー消費量'!I69&gt;='1.定格エネルギー消費量'!H71,'1.定格エネルギー消費量'!I64&lt;&gt;""),'1.定格エネルギー消費量'!I64,"")</f>
        <v/>
      </c>
      <c r="H14" s="391" t="s">
        <v>387</v>
      </c>
      <c r="I14" s="744" t="s">
        <v>420</v>
      </c>
      <c r="J14" s="745"/>
    </row>
    <row r="15" spans="1:12" ht="17.25" customHeight="1">
      <c r="A15" s="647"/>
      <c r="B15" s="743"/>
      <c r="C15" s="633" t="s">
        <v>134</v>
      </c>
      <c r="D15" s="634"/>
      <c r="E15" s="635"/>
      <c r="F15" s="613" t="s">
        <v>352</v>
      </c>
      <c r="G15" s="519" t="str">
        <f>IF(AND('1.定格エネルギー消費量'!I90&lt;&gt;"",'1.定格エネルギー消費量'!I90&lt;='1.定格エネルギー消費量'!F92,'1.定格エネルギー消費量'!I90&gt;='1.定格エネルギー消費量'!H92,'1.定格エネルギー消費量'!I87&lt;&gt;""),'1.定格エネルギー消費量'!I87,"")</f>
        <v/>
      </c>
      <c r="H15" s="369" t="s">
        <v>386</v>
      </c>
      <c r="I15" s="751" t="str">
        <f>"　許容差 "&amp;"+"&amp;'1.定格エネルギー消費量'!F92&amp;"%、 "&amp;'1.定格エネルギー消費量'!H92&amp;"%"</f>
        <v>　許容差 +25%、 -25%</v>
      </c>
      <c r="J15" s="752"/>
    </row>
    <row r="16" spans="1:12" ht="9" customHeight="1">
      <c r="A16" s="648"/>
      <c r="B16" s="691" t="s">
        <v>129</v>
      </c>
      <c r="C16" s="702" t="s">
        <v>135</v>
      </c>
      <c r="D16" s="703"/>
      <c r="E16" s="703"/>
      <c r="F16" s="704" t="s">
        <v>350</v>
      </c>
      <c r="G16" s="694" t="str">
        <f>IF('2.熱効率'!I48="","",'2.熱効率'!I48)</f>
        <v/>
      </c>
      <c r="H16" s="741" t="s">
        <v>33</v>
      </c>
      <c r="I16" s="737"/>
      <c r="J16" s="738"/>
    </row>
    <row r="17" spans="1:14" ht="9" customHeight="1">
      <c r="A17" s="648"/>
      <c r="B17" s="692"/>
      <c r="C17" s="700"/>
      <c r="D17" s="701"/>
      <c r="E17" s="701"/>
      <c r="F17" s="705"/>
      <c r="G17" s="695"/>
      <c r="H17" s="664"/>
      <c r="I17" s="739"/>
      <c r="J17" s="740"/>
    </row>
    <row r="18" spans="1:14" ht="9" customHeight="1">
      <c r="A18" s="648"/>
      <c r="B18" s="692"/>
      <c r="C18" s="700" t="s">
        <v>136</v>
      </c>
      <c r="D18" s="701"/>
      <c r="E18" s="701"/>
      <c r="F18" s="706" t="s">
        <v>349</v>
      </c>
      <c r="G18" s="694" t="str">
        <f>IF('2.熱効率'!I88="","",'2.熱効率'!I88)</f>
        <v/>
      </c>
      <c r="H18" s="663" t="s">
        <v>33</v>
      </c>
      <c r="I18" s="766"/>
      <c r="J18" s="767"/>
      <c r="L18" s="16"/>
    </row>
    <row r="19" spans="1:14" ht="9" customHeight="1">
      <c r="A19" s="648"/>
      <c r="B19" s="693"/>
      <c r="C19" s="700"/>
      <c r="D19" s="701"/>
      <c r="E19" s="701"/>
      <c r="F19" s="705"/>
      <c r="G19" s="695"/>
      <c r="H19" s="664"/>
      <c r="I19" s="739"/>
      <c r="J19" s="740"/>
      <c r="L19" s="17"/>
    </row>
    <row r="20" spans="1:14" ht="9.75" customHeight="1">
      <c r="A20" s="648"/>
      <c r="B20" s="696" t="s">
        <v>130</v>
      </c>
      <c r="C20" s="686"/>
      <c r="D20" s="686"/>
      <c r="E20" s="687"/>
      <c r="F20" s="707" t="s">
        <v>118</v>
      </c>
      <c r="G20" s="709" t="str">
        <f>IF('3.立上り性能'!H23="","",'3.立上り性能'!H23)</f>
        <v/>
      </c>
      <c r="H20" s="663" t="s">
        <v>34</v>
      </c>
      <c r="I20" s="766"/>
      <c r="J20" s="767"/>
    </row>
    <row r="21" spans="1:14" ht="9.75" customHeight="1">
      <c r="A21" s="648"/>
      <c r="B21" s="697"/>
      <c r="C21" s="698"/>
      <c r="D21" s="698"/>
      <c r="E21" s="699"/>
      <c r="F21" s="708"/>
      <c r="G21" s="710"/>
      <c r="H21" s="664"/>
      <c r="I21" s="739"/>
      <c r="J21" s="740"/>
      <c r="K21" s="14"/>
    </row>
    <row r="22" spans="1:14" ht="18.75" customHeight="1">
      <c r="A22" s="648"/>
      <c r="B22" s="685" t="s">
        <v>131</v>
      </c>
      <c r="C22" s="686"/>
      <c r="D22" s="686"/>
      <c r="E22" s="687"/>
      <c r="F22" s="711" t="s">
        <v>119</v>
      </c>
      <c r="G22" s="498" t="str">
        <f>IF('4．調理能力'!I26="","",'4．調理能力'!I26*J11)</f>
        <v/>
      </c>
      <c r="H22" s="529" t="s">
        <v>23</v>
      </c>
      <c r="I22" s="764" t="s">
        <v>24</v>
      </c>
      <c r="J22" s="765"/>
      <c r="K22" s="14"/>
    </row>
    <row r="23" spans="1:14" ht="18.75" customHeight="1">
      <c r="A23" s="648"/>
      <c r="B23" s="688"/>
      <c r="C23" s="689"/>
      <c r="D23" s="689"/>
      <c r="E23" s="690"/>
      <c r="F23" s="712"/>
      <c r="G23" s="532" t="str">
        <f>IF('4．調理能力'!I100="","",'4．調理能力'!I100*J11)</f>
        <v/>
      </c>
      <c r="H23" s="530" t="s">
        <v>35</v>
      </c>
      <c r="I23" s="768" t="s">
        <v>52</v>
      </c>
      <c r="J23" s="769"/>
      <c r="K23" s="14"/>
    </row>
    <row r="24" spans="1:14" ht="16.5" customHeight="1">
      <c r="A24" s="648"/>
      <c r="B24" s="392" t="s">
        <v>132</v>
      </c>
      <c r="C24" s="393"/>
      <c r="D24" s="393"/>
      <c r="E24" s="393"/>
      <c r="F24" s="393"/>
      <c r="G24" s="418"/>
      <c r="H24" s="393"/>
      <c r="I24" s="393"/>
      <c r="J24" s="394"/>
      <c r="K24" s="14"/>
    </row>
    <row r="25" spans="1:14" ht="17.25" customHeight="1">
      <c r="A25" s="648"/>
      <c r="B25" s="631"/>
      <c r="C25" s="650" t="s">
        <v>137</v>
      </c>
      <c r="D25" s="651"/>
      <c r="E25" s="66" t="s">
        <v>76</v>
      </c>
      <c r="F25" s="72" t="s">
        <v>353</v>
      </c>
      <c r="G25" s="521" t="str">
        <f>IF('5.エネルギー消費量'!I20="","",'5.エネルギー消費量'!I20*J11)</f>
        <v/>
      </c>
      <c r="H25" s="658" t="s">
        <v>59</v>
      </c>
      <c r="I25" s="764"/>
      <c r="J25" s="765"/>
    </row>
    <row r="26" spans="1:14" ht="17.25" customHeight="1">
      <c r="A26" s="648"/>
      <c r="B26" s="631"/>
      <c r="C26" s="654"/>
      <c r="D26" s="655"/>
      <c r="E26" s="527" t="s">
        <v>77</v>
      </c>
      <c r="F26" s="73" t="s">
        <v>354</v>
      </c>
      <c r="G26" s="522" t="str">
        <f>IF('5.エネルギー消費量'!I26="","",'5.エネルギー消費量'!I26*J11)</f>
        <v/>
      </c>
      <c r="H26" s="658"/>
      <c r="I26" s="764"/>
      <c r="J26" s="765"/>
    </row>
    <row r="27" spans="1:14" ht="17.25" customHeight="1">
      <c r="A27" s="648"/>
      <c r="B27" s="631"/>
      <c r="C27" s="650" t="s">
        <v>138</v>
      </c>
      <c r="D27" s="651"/>
      <c r="E27" s="528" t="s">
        <v>76</v>
      </c>
      <c r="F27" s="74" t="s">
        <v>120</v>
      </c>
      <c r="G27" s="521" t="str">
        <f>IF('5.エネルギー消費量'!G37="","",'5.エネルギー消費量'!G37*J11)</f>
        <v/>
      </c>
      <c r="H27" s="663" t="s">
        <v>37</v>
      </c>
      <c r="I27" s="775" t="s">
        <v>55</v>
      </c>
      <c r="J27" s="776"/>
    </row>
    <row r="28" spans="1:14" ht="17.25" customHeight="1">
      <c r="A28" s="648"/>
      <c r="B28" s="631"/>
      <c r="C28" s="652"/>
      <c r="D28" s="653"/>
      <c r="E28" s="527" t="s">
        <v>77</v>
      </c>
      <c r="F28" s="75" t="s">
        <v>121</v>
      </c>
      <c r="G28" s="522" t="str">
        <f>IF('5.エネルギー消費量'!G41="","",'5.エネルギー消費量'!G41*J11)</f>
        <v/>
      </c>
      <c r="H28" s="664"/>
      <c r="I28" s="777"/>
      <c r="J28" s="778"/>
    </row>
    <row r="29" spans="1:14" ht="17.25" customHeight="1">
      <c r="A29" s="648"/>
      <c r="B29" s="631"/>
      <c r="C29" s="652"/>
      <c r="D29" s="653"/>
      <c r="E29" s="528" t="s">
        <v>76</v>
      </c>
      <c r="F29" s="74" t="s">
        <v>120</v>
      </c>
      <c r="G29" s="523" t="str">
        <f>IF('5.エネルギー消費量'!I37="","",'5.エネルギー消費量'!I37*J11)</f>
        <v/>
      </c>
      <c r="H29" s="663" t="s">
        <v>37</v>
      </c>
      <c r="I29" s="775" t="s">
        <v>56</v>
      </c>
      <c r="J29" s="776"/>
    </row>
    <row r="30" spans="1:14" ht="17.25" customHeight="1">
      <c r="A30" s="648"/>
      <c r="B30" s="631"/>
      <c r="C30" s="654"/>
      <c r="D30" s="655"/>
      <c r="E30" s="527" t="s">
        <v>77</v>
      </c>
      <c r="F30" s="75" t="s">
        <v>121</v>
      </c>
      <c r="G30" s="524" t="str">
        <f>IF('5.エネルギー消費量'!I41="","",'5.エネルギー消費量'!I41*J11)</f>
        <v/>
      </c>
      <c r="H30" s="664"/>
      <c r="I30" s="777"/>
      <c r="J30" s="778"/>
    </row>
    <row r="31" spans="1:14" ht="17.25" customHeight="1">
      <c r="A31" s="648"/>
      <c r="B31" s="631"/>
      <c r="C31" s="650" t="s">
        <v>139</v>
      </c>
      <c r="D31" s="651"/>
      <c r="E31" s="528" t="s">
        <v>76</v>
      </c>
      <c r="F31" s="72" t="s">
        <v>122</v>
      </c>
      <c r="G31" s="523" t="str">
        <f>IF('5.エネルギー消費量'!I132="","",'5.エネルギー消費量'!I132*J11)</f>
        <v/>
      </c>
      <c r="H31" s="663" t="s">
        <v>37</v>
      </c>
      <c r="I31" s="775" t="s">
        <v>63</v>
      </c>
      <c r="J31" s="776"/>
      <c r="N31" s="51"/>
    </row>
    <row r="32" spans="1:14" ht="17.25" customHeight="1">
      <c r="A32" s="648"/>
      <c r="B32" s="631"/>
      <c r="C32" s="652"/>
      <c r="D32" s="653"/>
      <c r="E32" s="527" t="s">
        <v>77</v>
      </c>
      <c r="F32" s="76" t="s">
        <v>123</v>
      </c>
      <c r="G32" s="524" t="str">
        <f>IF('5.エネルギー消費量'!I170="","",'5.エネルギー消費量'!I170*J11)</f>
        <v/>
      </c>
      <c r="H32" s="664"/>
      <c r="I32" s="777"/>
      <c r="J32" s="778"/>
      <c r="N32" s="51"/>
    </row>
    <row r="33" spans="1:12" ht="17.25" customHeight="1">
      <c r="A33" s="648"/>
      <c r="B33" s="631"/>
      <c r="C33" s="652"/>
      <c r="D33" s="653"/>
      <c r="E33" s="528" t="s">
        <v>76</v>
      </c>
      <c r="F33" s="534" t="s">
        <v>124</v>
      </c>
      <c r="G33" s="523" t="str">
        <f>IF('5.エネルギー消費量'!I140="","",'5.エネルギー消費量'!I140*J11)</f>
        <v/>
      </c>
      <c r="H33" s="663" t="s">
        <v>37</v>
      </c>
      <c r="I33" s="775" t="s">
        <v>64</v>
      </c>
      <c r="J33" s="776"/>
      <c r="L33" s="18"/>
    </row>
    <row r="34" spans="1:12" ht="17.25" customHeight="1">
      <c r="A34" s="648"/>
      <c r="B34" s="631"/>
      <c r="C34" s="654"/>
      <c r="D34" s="655"/>
      <c r="E34" s="527" t="s">
        <v>77</v>
      </c>
      <c r="F34" s="77" t="s">
        <v>125</v>
      </c>
      <c r="G34" s="524" t="str">
        <f>IF('5.エネルギー消費量'!I177="","",'5.エネルギー消費量'!I177*J11)</f>
        <v/>
      </c>
      <c r="H34" s="664"/>
      <c r="I34" s="777"/>
      <c r="J34" s="778"/>
      <c r="L34" s="18" t="s">
        <v>348</v>
      </c>
    </row>
    <row r="35" spans="1:12" ht="9" customHeight="1">
      <c r="A35" s="648"/>
      <c r="B35" s="631"/>
      <c r="C35" s="650" t="s">
        <v>140</v>
      </c>
      <c r="D35" s="651"/>
      <c r="E35" s="640" t="s">
        <v>78</v>
      </c>
      <c r="F35" s="659" t="s">
        <v>126</v>
      </c>
      <c r="G35" s="665" t="str">
        <f>IF('5.エネルギー消費量'!G223="","",'5.エネルギー消費量'!G223*J11)</f>
        <v/>
      </c>
      <c r="H35" s="658" t="s">
        <v>36</v>
      </c>
      <c r="I35" s="677" t="str">
        <f>TEXT('5.エネルギー消費量'!G215,"調理時間 "&amp;"0.0")&amp;"h/日"</f>
        <v>調理時間 3.5h/日</v>
      </c>
      <c r="J35" s="678"/>
      <c r="L35" s="363">
        <f>+'5.エネルギー消費量'!G215</f>
        <v>3.5</v>
      </c>
    </row>
    <row r="36" spans="1:12" ht="9" customHeight="1">
      <c r="A36" s="648"/>
      <c r="B36" s="631"/>
      <c r="C36" s="652"/>
      <c r="D36" s="653"/>
      <c r="E36" s="641"/>
      <c r="F36" s="660"/>
      <c r="G36" s="666"/>
      <c r="H36" s="658"/>
      <c r="I36" s="675" t="str">
        <f>TEXT('5.エネルギー消費量'!G216,"待機時間 "&amp;"0.0")&amp;"h/日"</f>
        <v>待機時間 6.5h/日</v>
      </c>
      <c r="J36" s="676"/>
      <c r="L36" s="364">
        <f>+'5.エネルギー消費量'!G216</f>
        <v>6.5</v>
      </c>
    </row>
    <row r="37" spans="1:12" ht="9" customHeight="1">
      <c r="A37" s="648"/>
      <c r="B37" s="631"/>
      <c r="C37" s="652"/>
      <c r="D37" s="653"/>
      <c r="E37" s="639" t="s">
        <v>77</v>
      </c>
      <c r="F37" s="660"/>
      <c r="G37" s="667" t="str">
        <f>IF('5.エネルギー消費量'!G243="","",'5.エネルギー消費量'!G243*J11)</f>
        <v/>
      </c>
      <c r="H37" s="658"/>
      <c r="I37" s="681" t="str">
        <f>TEXT('5.エネルギー消費量'!G220,"立上り回数 "&amp;"0")&amp;" 回/日"</f>
        <v>立上り回数 1 回/日</v>
      </c>
      <c r="J37" s="682"/>
      <c r="L37" s="364">
        <f>+'5.エネルギー消費量'!G220</f>
        <v>1</v>
      </c>
    </row>
    <row r="38" spans="1:12" ht="9" customHeight="1">
      <c r="A38" s="648"/>
      <c r="B38" s="631"/>
      <c r="C38" s="652"/>
      <c r="D38" s="653"/>
      <c r="E38" s="640"/>
      <c r="F38" s="660"/>
      <c r="G38" s="665"/>
      <c r="H38" s="658"/>
      <c r="I38" s="679" t="s">
        <v>61</v>
      </c>
      <c r="J38" s="680"/>
      <c r="L38" s="364"/>
    </row>
    <row r="39" spans="1:12" ht="9" customHeight="1">
      <c r="A39" s="648"/>
      <c r="B39" s="631"/>
      <c r="C39" s="652"/>
      <c r="D39" s="653"/>
      <c r="E39" s="640" t="s">
        <v>78</v>
      </c>
      <c r="F39" s="660"/>
      <c r="G39" s="665" t="str">
        <f>IF('5.エネルギー消費量'!I223="","",'5.エネルギー消費量'!I223*J11)</f>
        <v/>
      </c>
      <c r="H39" s="658" t="s">
        <v>36</v>
      </c>
      <c r="I39" s="677" t="str">
        <f>TEXT('5.エネルギー消費量'!I215,"調理時間 "&amp;"0.0")&amp;"h/日"</f>
        <v>調理時間 3.5h/日</v>
      </c>
      <c r="J39" s="678"/>
      <c r="L39" s="364">
        <f>+'5.エネルギー消費量'!I215</f>
        <v>3.5</v>
      </c>
    </row>
    <row r="40" spans="1:12" ht="9" customHeight="1">
      <c r="A40" s="648"/>
      <c r="B40" s="631"/>
      <c r="C40" s="652"/>
      <c r="D40" s="653"/>
      <c r="E40" s="641"/>
      <c r="F40" s="660"/>
      <c r="G40" s="668"/>
      <c r="H40" s="658"/>
      <c r="I40" s="675" t="str">
        <f>TEXT('5.エネルギー消費量'!I216,"待機時間 "&amp;"0.0")&amp;"h/日"</f>
        <v>待機時間 6.5h/日</v>
      </c>
      <c r="J40" s="676"/>
      <c r="L40" s="364">
        <f>+'5.エネルギー消費量'!I216</f>
        <v>6.5</v>
      </c>
    </row>
    <row r="41" spans="1:12" ht="9" customHeight="1">
      <c r="A41" s="648"/>
      <c r="B41" s="631"/>
      <c r="C41" s="652"/>
      <c r="D41" s="653"/>
      <c r="E41" s="639" t="s">
        <v>77</v>
      </c>
      <c r="F41" s="660"/>
      <c r="G41" s="669" t="str">
        <f>IF('5.エネルギー消費量'!I243="","",'5.エネルギー消費量'!I243*J11)</f>
        <v/>
      </c>
      <c r="H41" s="658"/>
      <c r="I41" s="681" t="str">
        <f>TEXT('5.エネルギー消費量'!I220,"立上り回数 "&amp;"0")&amp;" 回/日"</f>
        <v>立上り回数 1 回/日</v>
      </c>
      <c r="J41" s="682"/>
      <c r="L41" s="364">
        <f>+'5.エネルギー消費量'!I220</f>
        <v>1</v>
      </c>
    </row>
    <row r="42" spans="1:12" ht="9" customHeight="1">
      <c r="A42" s="648"/>
      <c r="B42" s="631"/>
      <c r="C42" s="652"/>
      <c r="D42" s="653"/>
      <c r="E42" s="640"/>
      <c r="F42" s="661"/>
      <c r="G42" s="670"/>
      <c r="H42" s="658"/>
      <c r="I42" s="679" t="s">
        <v>60</v>
      </c>
      <c r="J42" s="680"/>
      <c r="L42" s="364"/>
    </row>
    <row r="43" spans="1:12" ht="9" customHeight="1">
      <c r="A43" s="648"/>
      <c r="B43" s="631"/>
      <c r="C43" s="652"/>
      <c r="D43" s="653"/>
      <c r="E43" s="640" t="s">
        <v>78</v>
      </c>
      <c r="F43" s="659" t="s">
        <v>127</v>
      </c>
      <c r="G43" s="665" t="str">
        <f>IF('5.エネルギー消費量'!G225="","",'5.エネルギー消費量'!G225*J11)</f>
        <v/>
      </c>
      <c r="H43" s="658" t="s">
        <v>36</v>
      </c>
      <c r="I43" s="683" t="str">
        <f>TEXT(+'5.エネルギー消費量'!G218,"冷凍コロッケ "&amp;"0")&amp;"個("&amp;TEXT('5.エネルギー消費量'!G218*0.06,"0")&amp;"kg)/日"</f>
        <v>冷凍コロッケ 800個(48kg)/日</v>
      </c>
      <c r="J43" s="684"/>
      <c r="L43" s="364">
        <f>+'5.エネルギー消費量'!G237</f>
        <v>800</v>
      </c>
    </row>
    <row r="44" spans="1:12" ht="9" customHeight="1">
      <c r="A44" s="648"/>
      <c r="B44" s="631"/>
      <c r="C44" s="652"/>
      <c r="D44" s="653"/>
      <c r="E44" s="641"/>
      <c r="F44" s="660"/>
      <c r="G44" s="666"/>
      <c r="H44" s="658"/>
      <c r="I44" s="681" t="str">
        <f>TEXT(+'5.エネルギー消費量'!G217," 稼働時間"&amp;"0.0")&amp;"h/日"</f>
        <v xml:space="preserve"> 稼働時間10.0h/日</v>
      </c>
      <c r="J44" s="682"/>
      <c r="L44" s="364">
        <f>+'5.エネルギー消費量'!G236</f>
        <v>10</v>
      </c>
    </row>
    <row r="45" spans="1:12" ht="9" customHeight="1">
      <c r="A45" s="648"/>
      <c r="B45" s="631"/>
      <c r="C45" s="652"/>
      <c r="D45" s="653"/>
      <c r="E45" s="639" t="s">
        <v>77</v>
      </c>
      <c r="F45" s="660"/>
      <c r="G45" s="667" t="str">
        <f>IF('5.エネルギー消費量'!G245="","",'5.エネルギー消費量'!G245*J11)</f>
        <v/>
      </c>
      <c r="H45" s="658"/>
      <c r="I45" s="681" t="str">
        <f>TEXT('5.エネルギー消費量'!G220,"立上り回数 "&amp;"0")&amp;" 回/日"</f>
        <v>立上り回数 1 回/日</v>
      </c>
      <c r="J45" s="682"/>
      <c r="L45" s="364">
        <f>+'5.エネルギー消費量'!G240</f>
        <v>1</v>
      </c>
    </row>
    <row r="46" spans="1:12" ht="9" customHeight="1">
      <c r="A46" s="648"/>
      <c r="B46" s="631"/>
      <c r="C46" s="652"/>
      <c r="D46" s="653"/>
      <c r="E46" s="640"/>
      <c r="F46" s="660"/>
      <c r="G46" s="665"/>
      <c r="H46" s="658"/>
      <c r="I46" s="771"/>
      <c r="J46" s="772"/>
      <c r="L46" s="364"/>
    </row>
    <row r="47" spans="1:12" ht="9" customHeight="1">
      <c r="A47" s="648"/>
      <c r="B47" s="631"/>
      <c r="C47" s="652"/>
      <c r="D47" s="653"/>
      <c r="E47" s="640" t="s">
        <v>78</v>
      </c>
      <c r="F47" s="660"/>
      <c r="G47" s="665" t="str">
        <f>IF('5.エネルギー消費量'!I225="","",'5.エネルギー消費量'!I225*J11)</f>
        <v/>
      </c>
      <c r="H47" s="658" t="s">
        <v>36</v>
      </c>
      <c r="I47" s="681" t="str">
        <f>TEXT(+'5.エネルギー消費量'!I219,"冷凍ポテト "&amp;"0")&amp;"kg/日"</f>
        <v>冷凍ポテト 50kg/日</v>
      </c>
      <c r="J47" s="682"/>
      <c r="L47" s="364">
        <f>+'5.エネルギー消費量'!I238</f>
        <v>50</v>
      </c>
    </row>
    <row r="48" spans="1:12" ht="9" customHeight="1">
      <c r="A48" s="648"/>
      <c r="B48" s="631"/>
      <c r="C48" s="652"/>
      <c r="D48" s="653"/>
      <c r="E48" s="641"/>
      <c r="F48" s="660"/>
      <c r="G48" s="670"/>
      <c r="H48" s="658"/>
      <c r="I48" s="681" t="str">
        <f>TEXT('5.エネルギー消費量'!I217,"稼働時間 "&amp;"0.0")&amp;"h/日"</f>
        <v>稼働時間 10.0h/日</v>
      </c>
      <c r="J48" s="682"/>
      <c r="L48" s="364">
        <f>+'5.エネルギー消費量'!I236</f>
        <v>10</v>
      </c>
    </row>
    <row r="49" spans="1:12" ht="9" customHeight="1">
      <c r="A49" s="648"/>
      <c r="B49" s="631"/>
      <c r="C49" s="652"/>
      <c r="D49" s="653"/>
      <c r="E49" s="639" t="s">
        <v>77</v>
      </c>
      <c r="F49" s="660"/>
      <c r="G49" s="669" t="str">
        <f>IF('5.エネルギー消費量'!I245="","",'5.エネルギー消費量'!I245*J11)</f>
        <v/>
      </c>
      <c r="H49" s="658"/>
      <c r="I49" s="681" t="str">
        <f>TEXT('5.エネルギー消費量'!I220,"立上り回数 "&amp;"0")&amp;" 回/日"</f>
        <v>立上り回数 1 回/日</v>
      </c>
      <c r="J49" s="682"/>
      <c r="L49" s="365">
        <f>+'5.エネルギー消費量'!I240</f>
        <v>1</v>
      </c>
    </row>
    <row r="50" spans="1:12" ht="9" customHeight="1" thickBot="1">
      <c r="A50" s="649"/>
      <c r="B50" s="632"/>
      <c r="C50" s="671"/>
      <c r="D50" s="672"/>
      <c r="E50" s="644"/>
      <c r="F50" s="662"/>
      <c r="G50" s="673"/>
      <c r="H50" s="674"/>
      <c r="I50" s="384"/>
      <c r="J50" s="116"/>
      <c r="L50" s="23"/>
    </row>
    <row r="51" spans="1:12" ht="15" customHeight="1">
      <c r="A51" s="656" t="s">
        <v>74</v>
      </c>
      <c r="B51" s="7"/>
      <c r="C51" s="2"/>
      <c r="D51" s="2"/>
      <c r="E51" s="2"/>
      <c r="F51" s="2"/>
      <c r="G51" s="2"/>
      <c r="H51" s="2"/>
      <c r="I51" s="2"/>
      <c r="J51" s="3"/>
    </row>
    <row r="52" spans="1:12" ht="13.5" customHeight="1">
      <c r="A52" s="656"/>
      <c r="B52" s="1"/>
      <c r="C52" s="2"/>
      <c r="D52" s="2"/>
      <c r="E52" s="2"/>
      <c r="F52" s="2"/>
      <c r="G52" s="2"/>
      <c r="H52" s="2"/>
      <c r="I52" s="2"/>
      <c r="J52" s="3"/>
    </row>
    <row r="53" spans="1:12" ht="13.5" customHeight="1">
      <c r="A53" s="656"/>
      <c r="B53" s="1"/>
      <c r="C53" s="2"/>
      <c r="D53" s="2"/>
      <c r="E53" s="2"/>
      <c r="F53" s="2"/>
      <c r="G53" s="2"/>
      <c r="H53" s="2"/>
      <c r="I53" s="2"/>
      <c r="J53" s="3"/>
    </row>
    <row r="54" spans="1:12" ht="13.5" customHeight="1">
      <c r="A54" s="656"/>
      <c r="B54" s="1"/>
      <c r="C54" s="2"/>
      <c r="D54" s="2"/>
      <c r="E54" s="2"/>
      <c r="F54" s="2"/>
      <c r="G54" s="2"/>
      <c r="H54" s="2"/>
      <c r="I54" s="2"/>
      <c r="J54" s="3"/>
    </row>
    <row r="55" spans="1:12" ht="13.5" customHeight="1">
      <c r="A55" s="656"/>
      <c r="B55" s="1"/>
      <c r="C55" s="2"/>
      <c r="D55" s="2"/>
      <c r="E55" s="2"/>
      <c r="F55" s="2"/>
      <c r="G55" s="2"/>
      <c r="H55" s="2"/>
      <c r="I55" s="2"/>
      <c r="J55" s="3"/>
    </row>
    <row r="56" spans="1:12" ht="13.5" customHeight="1">
      <c r="A56" s="656"/>
      <c r="B56" s="1"/>
      <c r="C56" s="2"/>
      <c r="D56" s="2"/>
      <c r="E56" s="2"/>
      <c r="F56" s="2"/>
      <c r="G56" s="2"/>
      <c r="H56" s="2"/>
      <c r="I56" s="2"/>
      <c r="J56" s="3"/>
    </row>
    <row r="57" spans="1:12" ht="13.5" customHeight="1" thickBot="1">
      <c r="A57" s="657"/>
      <c r="B57" s="4"/>
      <c r="C57" s="5"/>
      <c r="D57" s="5"/>
      <c r="E57" s="5"/>
      <c r="F57" s="5"/>
      <c r="G57" s="5"/>
      <c r="H57" s="5"/>
      <c r="I57" s="5"/>
      <c r="J57" s="6"/>
    </row>
    <row r="58" spans="1:12" ht="8.4499999999999993" customHeight="1"/>
  </sheetData>
  <sheetProtection password="CC9A" sheet="1" objects="1" scenarios="1" formatCells="0" formatRows="0" insertRows="0" deleteRows="0"/>
  <mergeCells count="96">
    <mergeCell ref="H33:H34"/>
    <mergeCell ref="I1:J1"/>
    <mergeCell ref="I48:J48"/>
    <mergeCell ref="I49:J49"/>
    <mergeCell ref="I41:J41"/>
    <mergeCell ref="I42:J42"/>
    <mergeCell ref="I46:J46"/>
    <mergeCell ref="I37:J37"/>
    <mergeCell ref="I47:J47"/>
    <mergeCell ref="A2:J2"/>
    <mergeCell ref="I27:J28"/>
    <mergeCell ref="I29:J30"/>
    <mergeCell ref="I31:J32"/>
    <mergeCell ref="I33:J34"/>
    <mergeCell ref="H29:H30"/>
    <mergeCell ref="H25:H26"/>
    <mergeCell ref="I25:J26"/>
    <mergeCell ref="I18:J19"/>
    <mergeCell ref="I20:J21"/>
    <mergeCell ref="H18:H19"/>
    <mergeCell ref="I22:J22"/>
    <mergeCell ref="I23:J23"/>
    <mergeCell ref="F7:F8"/>
    <mergeCell ref="B9:J9"/>
    <mergeCell ref="I15:J15"/>
    <mergeCell ref="B7:E7"/>
    <mergeCell ref="D8:E8"/>
    <mergeCell ref="G7:J8"/>
    <mergeCell ref="I16:J17"/>
    <mergeCell ref="H16:H17"/>
    <mergeCell ref="H20:H21"/>
    <mergeCell ref="B14:B15"/>
    <mergeCell ref="I14:J14"/>
    <mergeCell ref="A3:A4"/>
    <mergeCell ref="B3:G4"/>
    <mergeCell ref="I3:J3"/>
    <mergeCell ref="I4:J4"/>
    <mergeCell ref="B5:E5"/>
    <mergeCell ref="G5:J6"/>
    <mergeCell ref="B6:E6"/>
    <mergeCell ref="F5:F6"/>
    <mergeCell ref="B22:E23"/>
    <mergeCell ref="B16:B19"/>
    <mergeCell ref="G16:G17"/>
    <mergeCell ref="B20:E21"/>
    <mergeCell ref="C18:E19"/>
    <mergeCell ref="C16:E17"/>
    <mergeCell ref="F16:F17"/>
    <mergeCell ref="G18:G19"/>
    <mergeCell ref="F18:F19"/>
    <mergeCell ref="F20:F21"/>
    <mergeCell ref="G20:G21"/>
    <mergeCell ref="F22:F23"/>
    <mergeCell ref="H47:H50"/>
    <mergeCell ref="I36:J36"/>
    <mergeCell ref="I39:J39"/>
    <mergeCell ref="I40:J40"/>
    <mergeCell ref="I35:J35"/>
    <mergeCell ref="I38:J38"/>
    <mergeCell ref="H35:H38"/>
    <mergeCell ref="I45:J45"/>
    <mergeCell ref="I43:J43"/>
    <mergeCell ref="I44:J44"/>
    <mergeCell ref="H39:H42"/>
    <mergeCell ref="A51:A57"/>
    <mergeCell ref="H43:H46"/>
    <mergeCell ref="F35:F42"/>
    <mergeCell ref="F43:F50"/>
    <mergeCell ref="H27:H28"/>
    <mergeCell ref="G35:G36"/>
    <mergeCell ref="G37:G38"/>
    <mergeCell ref="G39:G40"/>
    <mergeCell ref="G41:G42"/>
    <mergeCell ref="C35:D50"/>
    <mergeCell ref="E35:E36"/>
    <mergeCell ref="G43:G44"/>
    <mergeCell ref="G47:G48"/>
    <mergeCell ref="G45:G46"/>
    <mergeCell ref="G49:G50"/>
    <mergeCell ref="H31:H32"/>
    <mergeCell ref="A10:A11"/>
    <mergeCell ref="B25:B50"/>
    <mergeCell ref="C15:E15"/>
    <mergeCell ref="C14:E14"/>
    <mergeCell ref="E37:E38"/>
    <mergeCell ref="E39:E40"/>
    <mergeCell ref="E41:E42"/>
    <mergeCell ref="E43:E44"/>
    <mergeCell ref="E45:E46"/>
    <mergeCell ref="E47:E48"/>
    <mergeCell ref="E11:F11"/>
    <mergeCell ref="E49:E50"/>
    <mergeCell ref="A13:A50"/>
    <mergeCell ref="C27:D30"/>
    <mergeCell ref="C31:D34"/>
    <mergeCell ref="C25:D26"/>
  </mergeCells>
  <phoneticPr fontId="3"/>
  <conditionalFormatting sqref="I35">
    <cfRule type="expression" dxfId="28" priority="22" stopIfTrue="1">
      <formula>$L$35&lt;&gt;3.5</formula>
    </cfRule>
  </conditionalFormatting>
  <conditionalFormatting sqref="I36:J36">
    <cfRule type="expression" dxfId="27" priority="21" stopIfTrue="1">
      <formula>$L$36&lt;&gt;6.5</formula>
    </cfRule>
  </conditionalFormatting>
  <conditionalFormatting sqref="I37:J37 I45:J45">
    <cfRule type="expression" dxfId="26" priority="20" stopIfTrue="1">
      <formula>$L$37&lt;&gt;1</formula>
    </cfRule>
  </conditionalFormatting>
  <conditionalFormatting sqref="I39:J39">
    <cfRule type="expression" dxfId="25" priority="19" stopIfTrue="1">
      <formula>$L$39&lt;&gt;3.5</formula>
    </cfRule>
  </conditionalFormatting>
  <conditionalFormatting sqref="I40:J40">
    <cfRule type="expression" dxfId="24" priority="18" stopIfTrue="1">
      <formula>$L$40&lt;&gt;6.5</formula>
    </cfRule>
  </conditionalFormatting>
  <conditionalFormatting sqref="I41:J41 I49:J49">
    <cfRule type="expression" dxfId="23" priority="14" stopIfTrue="1">
      <formula>$L$41&lt;&gt;1</formula>
    </cfRule>
    <cfRule type="expression" dxfId="22" priority="17" stopIfTrue="1">
      <formula>$L$41&lt;&gt;1</formula>
    </cfRule>
  </conditionalFormatting>
  <conditionalFormatting sqref="I47:J47">
    <cfRule type="expression" dxfId="21" priority="16" stopIfTrue="1">
      <formula>$L$47&lt;&gt;50</formula>
    </cfRule>
  </conditionalFormatting>
  <conditionalFormatting sqref="I48:J48">
    <cfRule type="expression" dxfId="20" priority="15" stopIfTrue="1">
      <formula>$L$48&lt;&gt;10</formula>
    </cfRule>
  </conditionalFormatting>
  <conditionalFormatting sqref="I43:J43">
    <cfRule type="expression" dxfId="19" priority="13" stopIfTrue="1">
      <formula>$L$43&lt;&gt;800</formula>
    </cfRule>
  </conditionalFormatting>
  <conditionalFormatting sqref="I44:J44">
    <cfRule type="expression" dxfId="18" priority="12" stopIfTrue="1">
      <formula>$L$44&lt;&gt;10</formula>
    </cfRule>
  </conditionalFormatting>
  <dataValidations count="1">
    <dataValidation type="list" allowBlank="1" showInputMessage="1" showErrorMessage="1" sqref="E11:F11">
      <formula1>"選択してください,13A,LPG"</formula1>
    </dataValidation>
  </dataValidations>
  <pageMargins left="0.78740157480314965" right="0.51181102362204722" top="0.59055118110236227" bottom="0.59055118110236227" header="0.19685039370078741" footer="0.19685039370078741"/>
  <pageSetup paperSize="9" fitToHeight="0" orientation="portrait" horizontalDpi="300"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5"/>
  <sheetViews>
    <sheetView view="pageBreakPreview" zoomScaleNormal="100" zoomScaleSheetLayoutView="100" workbookViewId="0">
      <selection activeCell="C5" sqref="C5:E5"/>
    </sheetView>
  </sheetViews>
  <sheetFormatPr defaultColWidth="9" defaultRowHeight="13.5"/>
  <cols>
    <col min="1" max="1" width="4.125" style="11" customWidth="1"/>
    <col min="2" max="2" width="3.75" style="11" customWidth="1"/>
    <col min="3" max="3" width="6.125" style="11" customWidth="1"/>
    <col min="4" max="4" width="9.125" style="11" customWidth="1"/>
    <col min="5" max="5" width="13.5" style="11" customWidth="1"/>
    <col min="6" max="6" width="9" style="11" customWidth="1"/>
    <col min="7" max="7" width="6.375" style="11" customWidth="1"/>
    <col min="8" max="8" width="6.5" style="11" customWidth="1"/>
    <col min="9" max="10" width="9.125" style="11" customWidth="1"/>
    <col min="11" max="11" width="7.125" style="11" customWidth="1"/>
    <col min="12" max="12" width="5.5" style="11" customWidth="1"/>
    <col min="13" max="14" width="9.625" style="11" customWidth="1"/>
    <col min="15" max="16384" width="9" style="11"/>
  </cols>
  <sheetData>
    <row r="1" spans="1:12" ht="14.45" customHeight="1" thickBot="1">
      <c r="A1" s="22"/>
      <c r="B1" s="22"/>
      <c r="C1" s="22"/>
      <c r="D1" s="22"/>
      <c r="E1" s="22"/>
      <c r="F1" s="22"/>
      <c r="G1" s="22"/>
      <c r="H1" s="22"/>
      <c r="I1" s="22"/>
      <c r="J1" s="22"/>
      <c r="K1" s="22"/>
      <c r="L1" s="22"/>
    </row>
    <row r="2" spans="1:12" s="23" customFormat="1" ht="18.75" customHeight="1" thickBot="1">
      <c r="A2" s="793" t="s">
        <v>114</v>
      </c>
      <c r="B2" s="794"/>
      <c r="C2" s="794"/>
      <c r="D2" s="794"/>
      <c r="E2" s="794"/>
      <c r="F2" s="794"/>
      <c r="G2" s="794"/>
      <c r="H2" s="794"/>
      <c r="I2" s="794"/>
      <c r="J2" s="794"/>
      <c r="K2" s="794"/>
      <c r="L2" s="795"/>
    </row>
    <row r="3" spans="1:12" s="23" customFormat="1" ht="28.5" customHeight="1" thickTop="1">
      <c r="A3" s="805" t="s">
        <v>115</v>
      </c>
      <c r="B3" s="806"/>
      <c r="C3" s="796" t="str">
        <f>表紙!B3&amp;"　　（１．定格エネルギー消費量）"</f>
        <v>フライヤ　　（１．定格エネルギー消費量）</v>
      </c>
      <c r="D3" s="797"/>
      <c r="E3" s="797"/>
      <c r="F3" s="797"/>
      <c r="G3" s="797"/>
      <c r="H3" s="797"/>
      <c r="I3" s="797"/>
      <c r="J3" s="797"/>
      <c r="K3" s="796" t="str">
        <f xml:space="preserve"> IF(表紙!$C$12="選択してください","","ガス種："&amp;表紙!$E$11)</f>
        <v>ガス種：選択してください</v>
      </c>
      <c r="L3" s="798"/>
    </row>
    <row r="4" spans="1:12" s="23" customFormat="1" ht="18" customHeight="1" thickBot="1">
      <c r="A4" s="819" t="s">
        <v>141</v>
      </c>
      <c r="B4" s="820"/>
      <c r="C4" s="799" t="str">
        <f>IF(表紙!$B$6=0,"",表紙!$B$6)</f>
        <v/>
      </c>
      <c r="D4" s="799"/>
      <c r="E4" s="800"/>
      <c r="F4" s="800"/>
      <c r="G4" s="801"/>
      <c r="H4" s="550" t="s">
        <v>1</v>
      </c>
      <c r="I4" s="802" t="str">
        <f>IF(表紙!$G$5=0,"",表紙!$G$5)</f>
        <v/>
      </c>
      <c r="J4" s="803"/>
      <c r="K4" s="803"/>
      <c r="L4" s="804"/>
    </row>
    <row r="5" spans="1:12" s="23" customFormat="1" ht="18" customHeight="1" thickBot="1">
      <c r="A5" s="779" t="s">
        <v>21</v>
      </c>
      <c r="B5" s="780"/>
      <c r="C5" s="783"/>
      <c r="D5" s="784"/>
      <c r="E5" s="785"/>
      <c r="F5" s="30" t="s">
        <v>17</v>
      </c>
      <c r="G5" s="781"/>
      <c r="H5" s="782"/>
      <c r="I5" s="30" t="s">
        <v>12</v>
      </c>
      <c r="J5" s="402"/>
      <c r="K5" s="30" t="s">
        <v>13</v>
      </c>
      <c r="L5" s="10"/>
    </row>
    <row r="6" spans="1:12" s="23" customFormat="1" ht="6" customHeight="1">
      <c r="A6" s="78"/>
      <c r="B6" s="79"/>
      <c r="C6" s="79"/>
      <c r="D6" s="79"/>
      <c r="E6" s="79"/>
      <c r="F6" s="79"/>
      <c r="G6" s="79"/>
      <c r="H6" s="79"/>
      <c r="I6" s="79"/>
      <c r="J6" s="79"/>
      <c r="K6" s="79"/>
      <c r="L6" s="80"/>
    </row>
    <row r="7" spans="1:12" s="23" customFormat="1" ht="18" customHeight="1">
      <c r="A7" s="78"/>
      <c r="B7" s="810" t="s">
        <v>142</v>
      </c>
      <c r="C7" s="810"/>
      <c r="D7" s="810"/>
      <c r="E7" s="810"/>
      <c r="F7" s="810"/>
      <c r="G7" s="810"/>
      <c r="H7" s="810"/>
      <c r="I7" s="810"/>
      <c r="J7" s="810"/>
      <c r="K7" s="810"/>
      <c r="L7" s="80"/>
    </row>
    <row r="8" spans="1:12" s="23" customFormat="1" ht="18" customHeight="1">
      <c r="A8" s="78"/>
      <c r="B8" s="810"/>
      <c r="C8" s="810"/>
      <c r="D8" s="810"/>
      <c r="E8" s="810"/>
      <c r="F8" s="810"/>
      <c r="G8" s="810"/>
      <c r="H8" s="810"/>
      <c r="I8" s="810"/>
      <c r="J8" s="810"/>
      <c r="K8" s="810"/>
      <c r="L8" s="80"/>
    </row>
    <row r="9" spans="1:12" s="23" customFormat="1" ht="9.75" customHeight="1">
      <c r="A9" s="78"/>
      <c r="B9" s="79"/>
      <c r="C9" s="79"/>
      <c r="D9" s="79"/>
      <c r="E9" s="79"/>
      <c r="F9" s="79"/>
      <c r="G9" s="79"/>
      <c r="H9" s="79"/>
      <c r="I9" s="79"/>
      <c r="J9" s="79"/>
      <c r="K9" s="79"/>
      <c r="L9" s="80"/>
    </row>
    <row r="10" spans="1:12" s="23" customFormat="1" ht="18" customHeight="1">
      <c r="A10" s="78"/>
      <c r="B10" s="83" t="s">
        <v>419</v>
      </c>
      <c r="C10" s="79"/>
      <c r="D10" s="79"/>
      <c r="E10" s="79"/>
      <c r="F10" s="79"/>
      <c r="G10" s="79"/>
      <c r="H10" s="79"/>
      <c r="I10" s="79"/>
      <c r="J10" s="79"/>
      <c r="K10" s="79"/>
      <c r="L10" s="80"/>
    </row>
    <row r="11" spans="1:12" s="23" customFormat="1" ht="18" customHeight="1">
      <c r="A11" s="78"/>
      <c r="B11" s="79"/>
      <c r="C11" s="815" t="s">
        <v>485</v>
      </c>
      <c r="D11" s="815"/>
      <c r="E11" s="815"/>
      <c r="F11" s="815"/>
      <c r="G11" s="815"/>
      <c r="H11" s="815"/>
      <c r="I11" s="815"/>
      <c r="J11" s="815"/>
      <c r="K11" s="815"/>
      <c r="L11" s="80"/>
    </row>
    <row r="12" spans="1:12" s="23" customFormat="1" ht="18" customHeight="1">
      <c r="A12" s="78"/>
      <c r="B12" s="237"/>
      <c r="C12" s="815"/>
      <c r="D12" s="815"/>
      <c r="E12" s="815"/>
      <c r="F12" s="815"/>
      <c r="G12" s="815"/>
      <c r="H12" s="815"/>
      <c r="I12" s="815"/>
      <c r="J12" s="815"/>
      <c r="K12" s="815"/>
      <c r="L12" s="80"/>
    </row>
    <row r="13" spans="1:12" s="23" customFormat="1" ht="18" customHeight="1">
      <c r="A13" s="78"/>
      <c r="B13" s="237"/>
      <c r="C13" s="815"/>
      <c r="D13" s="815"/>
      <c r="E13" s="815"/>
      <c r="F13" s="815"/>
      <c r="G13" s="815"/>
      <c r="H13" s="815"/>
      <c r="I13" s="815"/>
      <c r="J13" s="815"/>
      <c r="K13" s="815"/>
      <c r="L13" s="80"/>
    </row>
    <row r="14" spans="1:12" s="23" customFormat="1" ht="22.5" customHeight="1">
      <c r="A14" s="78"/>
      <c r="B14" s="237"/>
      <c r="C14" s="815"/>
      <c r="D14" s="815"/>
      <c r="E14" s="815"/>
      <c r="F14" s="815"/>
      <c r="G14" s="815"/>
      <c r="H14" s="815"/>
      <c r="I14" s="815"/>
      <c r="J14" s="815"/>
      <c r="K14" s="815"/>
      <c r="L14" s="80"/>
    </row>
    <row r="15" spans="1:12" s="23" customFormat="1" ht="23.25" customHeight="1">
      <c r="A15" s="78"/>
      <c r="B15" s="237"/>
      <c r="C15" s="815"/>
      <c r="D15" s="815"/>
      <c r="E15" s="815"/>
      <c r="F15" s="815"/>
      <c r="G15" s="815"/>
      <c r="H15" s="815"/>
      <c r="I15" s="815"/>
      <c r="J15" s="815"/>
      <c r="K15" s="815"/>
      <c r="L15" s="80"/>
    </row>
    <row r="16" spans="1:12" s="23" customFormat="1" ht="18" customHeight="1">
      <c r="A16" s="78"/>
      <c r="B16" s="83" t="s">
        <v>415</v>
      </c>
      <c r="C16" s="79"/>
      <c r="D16" s="79"/>
      <c r="E16" s="79"/>
      <c r="F16" s="79"/>
      <c r="G16" s="79"/>
      <c r="H16" s="79"/>
      <c r="I16" s="79"/>
      <c r="J16" s="79"/>
      <c r="K16" s="79"/>
      <c r="L16" s="80"/>
    </row>
    <row r="17" spans="1:12" s="23" customFormat="1" ht="18" customHeight="1">
      <c r="A17" s="78"/>
      <c r="B17" s="79"/>
      <c r="C17" s="788" t="s">
        <v>450</v>
      </c>
      <c r="D17" s="788"/>
      <c r="E17" s="788"/>
      <c r="F17" s="788"/>
      <c r="G17" s="788"/>
      <c r="H17" s="788"/>
      <c r="I17" s="788"/>
      <c r="J17" s="788"/>
      <c r="K17" s="788"/>
      <c r="L17" s="80"/>
    </row>
    <row r="18" spans="1:12" s="23" customFormat="1" ht="18" customHeight="1">
      <c r="A18" s="78"/>
      <c r="B18" s="79"/>
      <c r="C18" s="788"/>
      <c r="D18" s="788"/>
      <c r="E18" s="788"/>
      <c r="F18" s="788"/>
      <c r="G18" s="788"/>
      <c r="H18" s="788"/>
      <c r="I18" s="788"/>
      <c r="J18" s="788"/>
      <c r="K18" s="788"/>
      <c r="L18" s="80"/>
    </row>
    <row r="19" spans="1:12" s="23" customFormat="1" ht="18" customHeight="1">
      <c r="A19" s="78"/>
      <c r="B19" s="79"/>
      <c r="C19" s="79"/>
      <c r="D19" s="79"/>
      <c r="E19" s="79"/>
      <c r="F19" s="79"/>
      <c r="G19" s="79"/>
      <c r="H19" s="79"/>
      <c r="I19" s="79"/>
      <c r="J19" s="79"/>
      <c r="K19" s="79"/>
      <c r="L19" s="80"/>
    </row>
    <row r="20" spans="1:12" s="23" customFormat="1" ht="23.25" customHeight="1">
      <c r="A20" s="78"/>
      <c r="B20" s="79"/>
      <c r="C20" s="790" t="s">
        <v>143</v>
      </c>
      <c r="D20" s="791"/>
      <c r="E20" s="791"/>
      <c r="F20" s="791"/>
      <c r="G20" s="791"/>
      <c r="H20" s="791"/>
      <c r="I20" s="792"/>
      <c r="J20" s="816" t="s">
        <v>510</v>
      </c>
      <c r="K20" s="817"/>
      <c r="L20" s="601"/>
    </row>
    <row r="21" spans="1:12" s="23" customFormat="1" ht="18" customHeight="1">
      <c r="A21" s="78"/>
      <c r="B21" s="79"/>
      <c r="C21" s="602"/>
      <c r="D21" s="602"/>
      <c r="E21" s="602"/>
      <c r="F21" s="602"/>
      <c r="G21" s="602"/>
      <c r="H21" s="602"/>
      <c r="I21" s="602"/>
      <c r="J21" s="602"/>
      <c r="K21" s="602"/>
      <c r="L21" s="601"/>
    </row>
    <row r="22" spans="1:12" s="23" customFormat="1" ht="18" customHeight="1">
      <c r="A22" s="85" t="s">
        <v>144</v>
      </c>
      <c r="B22" s="86" t="s">
        <v>145</v>
      </c>
      <c r="C22" s="539"/>
      <c r="D22" s="539"/>
      <c r="E22" s="539"/>
      <c r="F22" s="539"/>
      <c r="G22" s="539"/>
      <c r="H22" s="602"/>
      <c r="I22" s="602"/>
      <c r="J22" s="602"/>
      <c r="K22" s="602"/>
      <c r="L22" s="601"/>
    </row>
    <row r="23" spans="1:12" s="23" customFormat="1" ht="18" customHeight="1">
      <c r="A23" s="78"/>
      <c r="B23" s="79"/>
      <c r="C23" s="582"/>
      <c r="D23" s="91"/>
      <c r="E23" s="582"/>
      <c r="F23" s="582"/>
      <c r="G23" s="582"/>
      <c r="H23" s="582"/>
      <c r="I23" s="582"/>
      <c r="J23" s="582"/>
      <c r="K23" s="582"/>
      <c r="L23" s="80"/>
    </row>
    <row r="24" spans="1:12" s="23" customFormat="1" ht="18" customHeight="1">
      <c r="A24" s="78"/>
      <c r="B24" s="79"/>
      <c r="C24" s="582"/>
      <c r="D24" s="582"/>
      <c r="E24" s="582"/>
      <c r="F24" s="582"/>
      <c r="G24" s="582"/>
      <c r="H24" s="582"/>
      <c r="I24" s="582"/>
      <c r="J24" s="582"/>
      <c r="K24" s="582"/>
      <c r="L24" s="80"/>
    </row>
    <row r="25" spans="1:12" s="23" customFormat="1" ht="18" customHeight="1">
      <c r="A25" s="78"/>
      <c r="B25" s="79"/>
      <c r="C25" s="582"/>
      <c r="D25" s="582"/>
      <c r="E25" s="582"/>
      <c r="F25" s="582"/>
      <c r="G25" s="582"/>
      <c r="H25" s="582"/>
      <c r="I25" s="582"/>
      <c r="J25" s="582"/>
      <c r="K25" s="582"/>
      <c r="L25" s="80"/>
    </row>
    <row r="26" spans="1:12" s="23" customFormat="1" ht="18" customHeight="1">
      <c r="A26" s="78"/>
      <c r="B26" s="79"/>
      <c r="C26" s="818" t="s">
        <v>146</v>
      </c>
      <c r="D26" s="789"/>
      <c r="E26" s="789"/>
      <c r="F26" s="582"/>
      <c r="G26" s="582"/>
      <c r="H26" s="215" t="s">
        <v>147</v>
      </c>
      <c r="I26" s="502"/>
      <c r="J26" s="582" t="s">
        <v>148</v>
      </c>
      <c r="K26" s="807" t="s">
        <v>80</v>
      </c>
      <c r="L26" s="808"/>
    </row>
    <row r="27" spans="1:12" s="23" customFormat="1" ht="18" customHeight="1">
      <c r="A27" s="78"/>
      <c r="B27" s="79"/>
      <c r="C27" s="788" t="s">
        <v>149</v>
      </c>
      <c r="D27" s="789"/>
      <c r="E27" s="789"/>
      <c r="F27" s="398"/>
      <c r="G27" s="582"/>
      <c r="H27" s="215" t="s">
        <v>150</v>
      </c>
      <c r="I27" s="503"/>
      <c r="J27" s="246" t="s">
        <v>151</v>
      </c>
      <c r="K27" s="807" t="s">
        <v>71</v>
      </c>
      <c r="L27" s="808"/>
    </row>
    <row r="28" spans="1:12" s="23" customFormat="1" ht="18" customHeight="1">
      <c r="A28" s="78"/>
      <c r="B28" s="79"/>
      <c r="C28" s="788" t="s">
        <v>152</v>
      </c>
      <c r="D28" s="789"/>
      <c r="E28" s="789"/>
      <c r="F28" s="789"/>
      <c r="G28" s="582"/>
      <c r="H28" s="215" t="s">
        <v>153</v>
      </c>
      <c r="I28" s="504"/>
      <c r="J28" s="246" t="s">
        <v>154</v>
      </c>
      <c r="K28" s="87" t="s">
        <v>82</v>
      </c>
      <c r="L28" s="80"/>
    </row>
    <row r="29" spans="1:12" s="23" customFormat="1" ht="18" customHeight="1">
      <c r="A29" s="78"/>
      <c r="B29" s="79"/>
      <c r="C29" s="788" t="s">
        <v>358</v>
      </c>
      <c r="D29" s="789"/>
      <c r="E29" s="789"/>
      <c r="F29" s="789"/>
      <c r="G29" s="789"/>
      <c r="H29" s="215" t="s">
        <v>156</v>
      </c>
      <c r="I29" s="505"/>
      <c r="J29" s="246" t="s">
        <v>157</v>
      </c>
      <c r="K29" s="807" t="s">
        <v>25</v>
      </c>
      <c r="L29" s="808"/>
    </row>
    <row r="30" spans="1:12" s="23" customFormat="1" ht="18" customHeight="1">
      <c r="A30" s="78"/>
      <c r="B30" s="79"/>
      <c r="C30" s="788" t="s">
        <v>359</v>
      </c>
      <c r="D30" s="789"/>
      <c r="E30" s="789"/>
      <c r="F30" s="789"/>
      <c r="G30" s="789"/>
      <c r="H30" s="215" t="s">
        <v>159</v>
      </c>
      <c r="I30" s="421"/>
      <c r="J30" s="246" t="s">
        <v>160</v>
      </c>
      <c r="K30" s="807" t="s">
        <v>80</v>
      </c>
      <c r="L30" s="808"/>
    </row>
    <row r="31" spans="1:12" s="23" customFormat="1" ht="18" customHeight="1">
      <c r="A31" s="78"/>
      <c r="B31" s="79"/>
      <c r="C31" s="812" t="s">
        <v>360</v>
      </c>
      <c r="D31" s="789"/>
      <c r="E31" s="789"/>
      <c r="F31" s="789"/>
      <c r="G31" s="789"/>
      <c r="H31" s="215" t="s">
        <v>162</v>
      </c>
      <c r="I31" s="421"/>
      <c r="J31" s="246" t="s">
        <v>160</v>
      </c>
      <c r="K31" s="807" t="s">
        <v>80</v>
      </c>
      <c r="L31" s="808"/>
    </row>
    <row r="32" spans="1:12" s="23" customFormat="1" ht="18" customHeight="1">
      <c r="A32" s="78"/>
      <c r="B32" s="79"/>
      <c r="C32" s="812" t="s">
        <v>361</v>
      </c>
      <c r="D32" s="789"/>
      <c r="E32" s="789"/>
      <c r="F32" s="789"/>
      <c r="G32" s="789"/>
      <c r="H32" s="215" t="s">
        <v>163</v>
      </c>
      <c r="I32" s="603" t="str">
        <f>IF(COUNTBLANK(I26:I31)=0,IF(I34="乾　式","0.00",10^(7.203-1735.74/(I29+234))),"")</f>
        <v/>
      </c>
      <c r="J32" s="246" t="s">
        <v>160</v>
      </c>
      <c r="K32" s="807" t="s">
        <v>80</v>
      </c>
      <c r="L32" s="808"/>
    </row>
    <row r="33" spans="1:16" s="23" customFormat="1" ht="3.75" customHeight="1">
      <c r="A33" s="78"/>
      <c r="B33" s="79"/>
      <c r="C33" s="595"/>
      <c r="D33" s="398"/>
      <c r="E33" s="398"/>
      <c r="F33" s="398"/>
      <c r="G33" s="398"/>
      <c r="H33" s="215"/>
      <c r="I33" s="249"/>
      <c r="J33" s="246"/>
      <c r="K33" s="536"/>
      <c r="L33" s="537"/>
    </row>
    <row r="34" spans="1:16" s="23" customFormat="1" ht="18" customHeight="1">
      <c r="A34" s="78"/>
      <c r="B34" s="79"/>
      <c r="C34" s="237" t="s">
        <v>448</v>
      </c>
      <c r="D34" s="79"/>
      <c r="E34" s="82"/>
      <c r="F34" s="28"/>
      <c r="G34" s="398"/>
      <c r="H34" s="582"/>
      <c r="I34" s="422" t="s">
        <v>509</v>
      </c>
      <c r="J34" s="246"/>
      <c r="K34" s="582"/>
      <c r="L34" s="80"/>
    </row>
    <row r="35" spans="1:16" s="23" customFormat="1" ht="18" customHeight="1">
      <c r="A35" s="78"/>
      <c r="B35" s="79"/>
      <c r="C35" s="540" t="s">
        <v>355</v>
      </c>
      <c r="D35" s="21"/>
      <c r="E35" s="21"/>
      <c r="F35" s="21"/>
      <c r="G35" s="21"/>
      <c r="H35" s="21"/>
      <c r="I35" s="554"/>
      <c r="J35" s="554"/>
      <c r="K35" s="604"/>
      <c r="L35" s="88"/>
    </row>
    <row r="36" spans="1:16" s="23" customFormat="1" ht="18" customHeight="1">
      <c r="A36" s="78"/>
      <c r="B36" s="79"/>
      <c r="C36" s="540" t="s">
        <v>356</v>
      </c>
      <c r="D36" s="21"/>
      <c r="E36" s="21"/>
      <c r="F36" s="21"/>
      <c r="G36" s="21"/>
      <c r="H36" s="21"/>
      <c r="I36" s="21"/>
      <c r="J36" s="21"/>
      <c r="K36" s="582"/>
      <c r="L36" s="80"/>
    </row>
    <row r="37" spans="1:16" s="23" customFormat="1" ht="18" customHeight="1">
      <c r="A37" s="78"/>
      <c r="B37" s="79"/>
      <c r="C37" s="813"/>
      <c r="D37" s="814"/>
      <c r="E37" s="814"/>
      <c r="F37" s="814"/>
      <c r="G37" s="814"/>
      <c r="H37" s="814"/>
      <c r="I37" s="20"/>
      <c r="J37" s="79"/>
      <c r="K37" s="79"/>
      <c r="L37" s="120"/>
    </row>
    <row r="38" spans="1:16" s="23" customFormat="1" ht="18" customHeight="1" thickBot="1">
      <c r="A38" s="78"/>
      <c r="B38" s="79"/>
      <c r="C38" s="540"/>
      <c r="D38" s="21"/>
      <c r="E38" s="21"/>
      <c r="F38" s="21"/>
      <c r="G38" s="21"/>
      <c r="H38" s="21"/>
      <c r="I38" s="20"/>
      <c r="J38" s="79"/>
      <c r="K38" s="79"/>
      <c r="L38" s="120"/>
    </row>
    <row r="39" spans="1:16" s="23" customFormat="1" ht="18" customHeight="1" thickBot="1">
      <c r="A39" s="78"/>
      <c r="B39" s="79"/>
      <c r="C39" s="28" t="s">
        <v>164</v>
      </c>
      <c r="D39" s="21"/>
      <c r="E39" s="21"/>
      <c r="F39" s="21"/>
      <c r="G39" s="21"/>
      <c r="H39" s="89" t="s">
        <v>495</v>
      </c>
      <c r="I39" s="423" t="str">
        <f>IF(COUNTBLANK(I26:I31)=0,(I27*I28*(I30+I31-I32)*273/3600/101.3/(273+I29)/(I26/3600)),"")</f>
        <v/>
      </c>
      <c r="J39" s="87" t="s">
        <v>165</v>
      </c>
      <c r="K39" s="807" t="s">
        <v>71</v>
      </c>
      <c r="L39" s="808"/>
      <c r="O39" s="605" t="s">
        <v>166</v>
      </c>
      <c r="P39" s="606">
        <f>+表紙!J11</f>
        <v>0</v>
      </c>
    </row>
    <row r="40" spans="1:16" s="23" customFormat="1" ht="27" customHeight="1">
      <c r="A40" s="78"/>
      <c r="B40" s="79"/>
      <c r="C40" s="786" t="s">
        <v>357</v>
      </c>
      <c r="D40" s="787"/>
      <c r="E40" s="787"/>
      <c r="F40" s="787"/>
      <c r="G40" s="787"/>
      <c r="H40" s="89" t="s">
        <v>494</v>
      </c>
      <c r="I40" s="423" t="str">
        <f>IF(COUNT(I39,P39)=2,I39*P39,"")</f>
        <v/>
      </c>
      <c r="J40" s="87" t="s">
        <v>165</v>
      </c>
      <c r="K40" s="807" t="s">
        <v>71</v>
      </c>
      <c r="L40" s="808"/>
    </row>
    <row r="41" spans="1:16" s="23" customFormat="1" ht="18" customHeight="1">
      <c r="A41" s="90"/>
      <c r="B41" s="91"/>
      <c r="C41" s="20"/>
      <c r="D41" s="91"/>
      <c r="E41" s="20"/>
      <c r="F41" s="20"/>
      <c r="G41" s="91"/>
      <c r="H41" s="89"/>
      <c r="I41" s="92"/>
      <c r="J41" s="20"/>
      <c r="K41" s="20"/>
      <c r="L41" s="84"/>
    </row>
    <row r="42" spans="1:16" s="23" customFormat="1" ht="18" customHeight="1">
      <c r="A42" s="90"/>
      <c r="B42" s="91"/>
      <c r="C42" s="20"/>
      <c r="D42" s="91"/>
      <c r="E42" s="20"/>
      <c r="F42" s="20"/>
      <c r="G42" s="91"/>
      <c r="H42" s="89"/>
      <c r="I42" s="92"/>
      <c r="J42" s="20"/>
      <c r="K42" s="20"/>
      <c r="L42" s="84"/>
    </row>
    <row r="43" spans="1:16" s="23" customFormat="1" ht="18" customHeight="1">
      <c r="A43" s="90"/>
      <c r="B43" s="91"/>
      <c r="C43" s="20"/>
      <c r="D43" s="91"/>
      <c r="F43" s="20"/>
      <c r="G43" s="91"/>
      <c r="H43" s="89"/>
      <c r="I43" s="92"/>
      <c r="J43" s="20"/>
      <c r="K43" s="20"/>
      <c r="L43" s="84"/>
    </row>
    <row r="44" spans="1:16" s="23" customFormat="1" ht="18" customHeight="1">
      <c r="A44" s="90"/>
      <c r="B44" s="91"/>
      <c r="C44" s="20"/>
      <c r="D44" s="91"/>
      <c r="E44" s="20"/>
      <c r="F44" s="20"/>
      <c r="G44" s="91"/>
      <c r="H44" s="89"/>
      <c r="I44" s="92"/>
      <c r="J44" s="20"/>
      <c r="K44" s="20"/>
      <c r="L44" s="84"/>
    </row>
    <row r="45" spans="1:16" s="23" customFormat="1" ht="18" customHeight="1">
      <c r="A45" s="78"/>
      <c r="B45" s="79"/>
      <c r="C45" s="607"/>
      <c r="D45" s="607"/>
      <c r="E45" s="607"/>
      <c r="F45" s="607"/>
      <c r="G45" s="607"/>
      <c r="H45" s="607"/>
      <c r="I45" s="607"/>
      <c r="J45" s="607"/>
      <c r="K45" s="607"/>
      <c r="L45" s="80"/>
    </row>
    <row r="46" spans="1:16" ht="10.5" customHeight="1" thickBot="1">
      <c r="A46" s="114"/>
      <c r="B46" s="115"/>
      <c r="C46" s="115"/>
      <c r="D46" s="115"/>
      <c r="E46" s="115"/>
      <c r="F46" s="115"/>
      <c r="G46" s="115"/>
      <c r="H46" s="115"/>
      <c r="I46" s="115"/>
      <c r="J46" s="115"/>
      <c r="K46" s="115"/>
      <c r="L46" s="116"/>
    </row>
    <row r="47" spans="1:16" ht="8.4499999999999993" customHeight="1" thickBot="1">
      <c r="A47" s="91"/>
      <c r="B47" s="91"/>
      <c r="C47" s="91"/>
      <c r="D47" s="91"/>
      <c r="E47" s="91"/>
      <c r="F47" s="91"/>
      <c r="G47" s="91"/>
      <c r="H47" s="91"/>
      <c r="I47" s="91"/>
      <c r="J47" s="91"/>
      <c r="K47" s="91"/>
      <c r="L47" s="91"/>
    </row>
    <row r="48" spans="1:16" s="23" customFormat="1" ht="18.75" customHeight="1" thickBot="1">
      <c r="A48" s="793" t="s">
        <v>116</v>
      </c>
      <c r="B48" s="794"/>
      <c r="C48" s="794"/>
      <c r="D48" s="794"/>
      <c r="E48" s="794"/>
      <c r="F48" s="794"/>
      <c r="G48" s="794"/>
      <c r="H48" s="794"/>
      <c r="I48" s="794"/>
      <c r="J48" s="794"/>
      <c r="K48" s="794"/>
      <c r="L48" s="795"/>
    </row>
    <row r="49" spans="1:15" s="23" customFormat="1" ht="28.5" customHeight="1" thickTop="1">
      <c r="A49" s="805" t="s">
        <v>115</v>
      </c>
      <c r="B49" s="806"/>
      <c r="C49" s="796" t="str">
        <f>表紙!B3&amp;"　　（１．定格エネルギー消費量）"</f>
        <v>フライヤ　　（１．定格エネルギー消費量）</v>
      </c>
      <c r="D49" s="797"/>
      <c r="E49" s="797"/>
      <c r="F49" s="797"/>
      <c r="G49" s="797"/>
      <c r="H49" s="797"/>
      <c r="I49" s="797"/>
      <c r="J49" s="797"/>
      <c r="K49" s="796" t="str">
        <f xml:space="preserve"> IF(表紙!$C$12="選択してください","","ガス種："&amp;表紙!$E$11)</f>
        <v>ガス種：選択してください</v>
      </c>
      <c r="L49" s="798"/>
    </row>
    <row r="50" spans="1:15" s="23" customFormat="1" ht="18" customHeight="1" thickBot="1">
      <c r="A50" s="819" t="s">
        <v>141</v>
      </c>
      <c r="B50" s="820"/>
      <c r="C50" s="799" t="str">
        <f>IF(表紙!$B$6=0,"",表紙!$B$6)</f>
        <v/>
      </c>
      <c r="D50" s="799"/>
      <c r="E50" s="800"/>
      <c r="F50" s="800"/>
      <c r="G50" s="801"/>
      <c r="H50" s="550" t="s">
        <v>1</v>
      </c>
      <c r="I50" s="802" t="str">
        <f>IF(表紙!$G$5=0,"",表紙!$G$5)</f>
        <v/>
      </c>
      <c r="J50" s="803"/>
      <c r="K50" s="803"/>
      <c r="L50" s="804"/>
    </row>
    <row r="51" spans="1:15" s="23" customFormat="1" ht="18" customHeight="1" thickBot="1">
      <c r="A51" s="779" t="s">
        <v>21</v>
      </c>
      <c r="B51" s="780"/>
      <c r="C51" s="783"/>
      <c r="D51" s="784"/>
      <c r="E51" s="785"/>
      <c r="F51" s="30" t="s">
        <v>17</v>
      </c>
      <c r="G51" s="781"/>
      <c r="H51" s="782"/>
      <c r="I51" s="30" t="s">
        <v>12</v>
      </c>
      <c r="J51" s="402"/>
      <c r="K51" s="30" t="s">
        <v>13</v>
      </c>
      <c r="L51" s="10"/>
    </row>
    <row r="52" spans="1:15" s="23" customFormat="1" ht="12" customHeight="1">
      <c r="A52" s="78"/>
      <c r="B52" s="79"/>
      <c r="C52" s="79"/>
      <c r="D52" s="79"/>
      <c r="E52" s="79"/>
      <c r="F52" s="79"/>
      <c r="G52" s="79"/>
      <c r="H52" s="79"/>
      <c r="I52" s="79"/>
      <c r="J52" s="79"/>
      <c r="K52" s="79"/>
      <c r="L52" s="80"/>
    </row>
    <row r="53" spans="1:15" s="23" customFormat="1" ht="15.6" customHeight="1">
      <c r="A53" s="85" t="s">
        <v>173</v>
      </c>
      <c r="B53" s="830" t="s">
        <v>174</v>
      </c>
      <c r="C53" s="830"/>
      <c r="D53" s="830"/>
      <c r="E53" s="830"/>
      <c r="F53" s="830"/>
      <c r="G53" s="830"/>
      <c r="H53" s="830"/>
      <c r="I53" s="830"/>
      <c r="J53" s="830"/>
      <c r="K53" s="79"/>
      <c r="L53" s="80"/>
      <c r="O53" s="63"/>
    </row>
    <row r="54" spans="1:15" s="23" customFormat="1" ht="15.6" customHeight="1">
      <c r="A54" s="78"/>
      <c r="B54" s="830"/>
      <c r="C54" s="830"/>
      <c r="D54" s="830"/>
      <c r="E54" s="830"/>
      <c r="F54" s="830"/>
      <c r="G54" s="830"/>
      <c r="H54" s="830"/>
      <c r="I54" s="830"/>
      <c r="J54" s="830"/>
      <c r="K54" s="79"/>
      <c r="L54" s="80"/>
      <c r="O54" s="63"/>
    </row>
    <row r="55" spans="1:15" s="23" customFormat="1" ht="15.6" customHeight="1">
      <c r="A55" s="78"/>
      <c r="B55" s="540" t="s">
        <v>175</v>
      </c>
      <c r="C55" s="79"/>
      <c r="D55" s="539"/>
      <c r="E55" s="539"/>
      <c r="F55" s="539"/>
      <c r="G55" s="539"/>
      <c r="H55" s="539"/>
      <c r="I55" s="539"/>
      <c r="J55" s="539"/>
      <c r="K55" s="79"/>
      <c r="L55" s="80"/>
      <c r="O55" s="63"/>
    </row>
    <row r="56" spans="1:15" s="23" customFormat="1" ht="15.6" customHeight="1">
      <c r="A56" s="78"/>
      <c r="B56" s="540"/>
      <c r="C56" s="79"/>
      <c r="D56" s="539"/>
      <c r="E56" s="539"/>
      <c r="F56" s="539"/>
      <c r="G56" s="539"/>
      <c r="H56" s="539"/>
      <c r="I56" s="539"/>
      <c r="J56" s="539"/>
      <c r="K56" s="79"/>
      <c r="L56" s="80"/>
      <c r="O56" s="63"/>
    </row>
    <row r="57" spans="1:15" s="23" customFormat="1" ht="15.6" customHeight="1">
      <c r="A57" s="78"/>
      <c r="B57" s="540"/>
      <c r="C57" s="79"/>
      <c r="D57" s="539"/>
      <c r="E57" s="539"/>
      <c r="F57" s="539"/>
      <c r="G57" s="539"/>
      <c r="H57" s="539"/>
      <c r="I57" s="539"/>
      <c r="J57" s="539"/>
      <c r="K57" s="79"/>
      <c r="L57" s="80"/>
      <c r="O57" s="63"/>
    </row>
    <row r="58" spans="1:15" s="23" customFormat="1" ht="15.6" customHeight="1">
      <c r="A58" s="78"/>
      <c r="B58" s="540"/>
      <c r="C58" s="79"/>
      <c r="D58" s="539"/>
      <c r="E58" s="539"/>
      <c r="F58" s="539"/>
      <c r="G58" s="539"/>
      <c r="H58" s="539"/>
      <c r="I58" s="539"/>
      <c r="J58" s="539"/>
      <c r="K58" s="79"/>
      <c r="L58" s="80"/>
      <c r="O58" s="63"/>
    </row>
    <row r="59" spans="1:15" s="23" customFormat="1" ht="15.6" customHeight="1">
      <c r="A59" s="78"/>
      <c r="B59" s="540"/>
      <c r="C59" s="79"/>
      <c r="D59" s="539"/>
      <c r="E59" s="539"/>
      <c r="F59" s="539"/>
      <c r="G59" s="539"/>
      <c r="H59" s="539"/>
      <c r="I59" s="539"/>
      <c r="J59" s="539"/>
      <c r="K59" s="79"/>
      <c r="L59" s="80"/>
      <c r="O59" s="63"/>
    </row>
    <row r="60" spans="1:15" s="23" customFormat="1" ht="15.6" customHeight="1">
      <c r="A60" s="78"/>
      <c r="B60" s="540"/>
      <c r="C60" s="79"/>
      <c r="D60" s="539"/>
      <c r="E60" s="539"/>
      <c r="F60" s="539"/>
      <c r="G60" s="539"/>
      <c r="H60" s="539"/>
      <c r="I60" s="539"/>
      <c r="J60" s="539"/>
      <c r="K60" s="79"/>
      <c r="L60" s="80"/>
      <c r="O60" s="63"/>
    </row>
    <row r="61" spans="1:15" s="23" customFormat="1" ht="15.6" customHeight="1">
      <c r="A61" s="78"/>
      <c r="B61" s="540" t="s">
        <v>167</v>
      </c>
      <c r="C61" s="79"/>
      <c r="D61" s="540"/>
      <c r="E61" s="540"/>
      <c r="F61" s="540"/>
      <c r="G61" s="540"/>
      <c r="H61" s="540"/>
      <c r="I61" s="540"/>
      <c r="J61" s="540"/>
      <c r="K61" s="79"/>
      <c r="L61" s="80"/>
      <c r="O61" s="63"/>
    </row>
    <row r="62" spans="1:15" s="23" customFormat="1" ht="18" customHeight="1">
      <c r="A62" s="78"/>
      <c r="B62" s="79"/>
      <c r="C62" s="786" t="s">
        <v>168</v>
      </c>
      <c r="D62" s="787"/>
      <c r="E62" s="787"/>
      <c r="F62" s="787"/>
      <c r="G62" s="787"/>
      <c r="H62" s="89" t="s">
        <v>176</v>
      </c>
      <c r="I62" s="620"/>
      <c r="J62" s="87" t="s">
        <v>177</v>
      </c>
      <c r="K62" s="807" t="s">
        <v>71</v>
      </c>
      <c r="L62" s="808"/>
      <c r="O62" s="63"/>
    </row>
    <row r="63" spans="1:15" s="23" customFormat="1" ht="22.5" customHeight="1">
      <c r="A63" s="78"/>
      <c r="B63" s="93"/>
      <c r="C63" s="91"/>
      <c r="D63" s="91"/>
      <c r="E63" s="91"/>
      <c r="F63" s="94"/>
      <c r="G63" s="95"/>
      <c r="H63" s="96"/>
      <c r="I63" s="87"/>
      <c r="J63" s="546"/>
      <c r="K63" s="546"/>
      <c r="L63" s="70"/>
      <c r="M63" s="11"/>
      <c r="O63" s="63"/>
    </row>
    <row r="64" spans="1:15" s="23" customFormat="1" ht="23.25" customHeight="1">
      <c r="A64" s="78"/>
      <c r="B64" s="79"/>
      <c r="C64" s="79" t="s">
        <v>169</v>
      </c>
      <c r="D64" s="79"/>
      <c r="E64" s="79"/>
      <c r="F64" s="79"/>
      <c r="G64" s="540"/>
      <c r="H64" s="89" t="s">
        <v>476</v>
      </c>
      <c r="I64" s="619"/>
      <c r="J64" s="87" t="s">
        <v>177</v>
      </c>
      <c r="K64" s="807" t="s">
        <v>71</v>
      </c>
      <c r="L64" s="808"/>
      <c r="O64" s="63"/>
    </row>
    <row r="65" spans="1:15" s="23" customFormat="1" ht="15" customHeight="1">
      <c r="A65" s="90"/>
      <c r="B65" s="91"/>
      <c r="C65" s="20"/>
      <c r="D65" s="91"/>
      <c r="E65" s="20"/>
      <c r="F65" s="20"/>
      <c r="G65" s="91"/>
      <c r="H65" s="89"/>
      <c r="I65" s="92"/>
      <c r="J65" s="20"/>
      <c r="K65" s="20"/>
      <c r="L65" s="84"/>
      <c r="M65" s="11"/>
      <c r="O65" s="63"/>
    </row>
    <row r="66" spans="1:15" s="23" customFormat="1" ht="15" customHeight="1">
      <c r="A66" s="90"/>
      <c r="B66" s="91"/>
      <c r="C66" s="20"/>
      <c r="D66" s="91"/>
      <c r="E66" s="20"/>
      <c r="F66" s="20"/>
      <c r="G66" s="91"/>
      <c r="H66" s="89"/>
      <c r="I66" s="92"/>
      <c r="J66" s="20"/>
      <c r="K66" s="20"/>
      <c r="L66" s="84"/>
      <c r="M66" s="11"/>
      <c r="O66" s="63"/>
    </row>
    <row r="67" spans="1:15" s="23" customFormat="1" ht="15" customHeight="1">
      <c r="A67" s="90"/>
      <c r="B67" s="91"/>
      <c r="C67" s="20"/>
      <c r="D67" s="91"/>
      <c r="E67" s="20"/>
      <c r="F67" s="20"/>
      <c r="G67" s="91"/>
      <c r="H67" s="89"/>
      <c r="I67" s="92"/>
      <c r="J67" s="20"/>
      <c r="K67" s="20"/>
      <c r="L67" s="84"/>
      <c r="M67" s="11"/>
      <c r="O67" s="63"/>
    </row>
    <row r="68" spans="1:15" s="23" customFormat="1" ht="15" thickBot="1">
      <c r="A68" s="90"/>
      <c r="B68" s="91"/>
      <c r="C68" s="237" t="s">
        <v>462</v>
      </c>
      <c r="D68" s="401"/>
      <c r="E68" s="237"/>
      <c r="F68" s="237"/>
      <c r="G68" s="401"/>
      <c r="H68" s="89"/>
      <c r="I68" s="92"/>
      <c r="J68" s="20"/>
      <c r="K68" s="20"/>
      <c r="L68" s="84"/>
      <c r="M68" s="11"/>
      <c r="O68" s="63"/>
    </row>
    <row r="69" spans="1:15" s="23" customFormat="1" ht="18" customHeight="1" thickBot="1">
      <c r="A69" s="90"/>
      <c r="B69" s="91"/>
      <c r="C69" s="539"/>
      <c r="D69" s="401"/>
      <c r="E69" s="401"/>
      <c r="F69" s="401"/>
      <c r="G69" s="401"/>
      <c r="H69" s="89" t="s">
        <v>178</v>
      </c>
      <c r="I69" s="424" t="str">
        <f>IF(J20="①",(I40/I64)*100-100,IF(J20="②",(I62/I64)*100-100,""))</f>
        <v/>
      </c>
      <c r="J69" s="237" t="s">
        <v>179</v>
      </c>
      <c r="K69" s="807" t="s">
        <v>25</v>
      </c>
      <c r="L69" s="808"/>
      <c r="M69" s="11"/>
      <c r="O69" s="63"/>
    </row>
    <row r="70" spans="1:15" s="23" customFormat="1" ht="15.6" customHeight="1">
      <c r="A70" s="90"/>
      <c r="B70" s="91"/>
      <c r="C70" s="401"/>
      <c r="D70" s="401"/>
      <c r="E70" s="401"/>
      <c r="F70" s="401"/>
      <c r="G70" s="401"/>
      <c r="H70" s="82"/>
      <c r="I70" s="98"/>
      <c r="J70" s="98"/>
      <c r="K70" s="237"/>
      <c r="L70" s="99"/>
      <c r="M70" s="11"/>
      <c r="O70" s="63"/>
    </row>
    <row r="71" spans="1:15" s="23" customFormat="1" ht="15.6" customHeight="1">
      <c r="A71" s="90"/>
      <c r="B71" s="91"/>
      <c r="C71" s="809" t="s">
        <v>416</v>
      </c>
      <c r="D71" s="809"/>
      <c r="E71" s="809"/>
      <c r="F71" s="100">
        <v>10</v>
      </c>
      <c r="G71" s="21"/>
      <c r="H71" s="101">
        <v>-10</v>
      </c>
      <c r="I71" s="82"/>
      <c r="J71" s="92"/>
      <c r="K71" s="20"/>
      <c r="L71" s="80"/>
      <c r="M71" s="11"/>
      <c r="O71" s="63"/>
    </row>
    <row r="72" spans="1:15" s="23" customFormat="1" ht="18" customHeight="1">
      <c r="A72" s="90"/>
      <c r="B72" s="91"/>
      <c r="C72" s="538"/>
      <c r="D72" s="538"/>
      <c r="E72" s="538"/>
      <c r="F72" s="100"/>
      <c r="G72" s="21"/>
      <c r="H72" s="101"/>
      <c r="I72" s="82"/>
      <c r="J72" s="92"/>
      <c r="K72" s="20"/>
      <c r="L72" s="80"/>
      <c r="M72" s="11"/>
      <c r="O72" s="63"/>
    </row>
    <row r="73" spans="1:15" s="23" customFormat="1" ht="15" customHeight="1">
      <c r="A73" s="78"/>
      <c r="B73" s="810"/>
      <c r="C73" s="810"/>
      <c r="D73" s="810"/>
      <c r="E73" s="810"/>
      <c r="F73" s="810"/>
      <c r="G73" s="810"/>
      <c r="H73" s="810"/>
      <c r="I73" s="810"/>
      <c r="J73" s="810"/>
      <c r="K73" s="810"/>
      <c r="L73" s="102"/>
      <c r="M73" s="79"/>
    </row>
    <row r="74" spans="1:15" ht="19.350000000000001" customHeight="1">
      <c r="A74" s="78"/>
      <c r="B74" s="83" t="s">
        <v>84</v>
      </c>
      <c r="C74" s="91"/>
      <c r="D74" s="79"/>
      <c r="E74" s="79"/>
      <c r="F74" s="79"/>
      <c r="G74" s="79"/>
      <c r="H74" s="79"/>
      <c r="I74" s="79"/>
      <c r="J74" s="79"/>
      <c r="K74" s="79"/>
      <c r="L74" s="84"/>
    </row>
    <row r="75" spans="1:15" ht="24" customHeight="1">
      <c r="A75" s="78"/>
      <c r="B75" s="79"/>
      <c r="C75" s="810" t="s">
        <v>417</v>
      </c>
      <c r="D75" s="810"/>
      <c r="E75" s="810"/>
      <c r="F75" s="810"/>
      <c r="G75" s="810"/>
      <c r="H75" s="810"/>
      <c r="I75" s="810"/>
      <c r="J75" s="810"/>
      <c r="K75" s="810"/>
      <c r="L75" s="80"/>
    </row>
    <row r="76" spans="1:15" ht="18.75" customHeight="1">
      <c r="A76" s="103"/>
      <c r="B76" s="237"/>
      <c r="C76" s="810"/>
      <c r="D76" s="810"/>
      <c r="E76" s="810"/>
      <c r="F76" s="810"/>
      <c r="G76" s="810"/>
      <c r="H76" s="810"/>
      <c r="I76" s="810"/>
      <c r="J76" s="810"/>
      <c r="K76" s="810"/>
      <c r="L76" s="80"/>
    </row>
    <row r="77" spans="1:15">
      <c r="A77" s="78"/>
      <c r="B77" s="79"/>
      <c r="C77" s="540"/>
      <c r="D77" s="540"/>
      <c r="E77" s="540"/>
      <c r="F77" s="540"/>
      <c r="G77" s="540"/>
      <c r="H77" s="540"/>
      <c r="I77" s="540"/>
      <c r="J77" s="540"/>
      <c r="K77" s="540"/>
      <c r="L77" s="80"/>
    </row>
    <row r="78" spans="1:15" ht="15.75" customHeight="1">
      <c r="A78" s="78"/>
      <c r="B78" s="83" t="s">
        <v>85</v>
      </c>
      <c r="C78" s="91"/>
      <c r="D78" s="79"/>
      <c r="E78" s="79"/>
      <c r="F78" s="79"/>
      <c r="G78" s="79"/>
      <c r="H78" s="79"/>
      <c r="I78" s="79"/>
      <c r="J78" s="79"/>
      <c r="K78" s="79"/>
      <c r="L78" s="80"/>
    </row>
    <row r="79" spans="1:15" s="51" customFormat="1" ht="19.5" customHeight="1">
      <c r="A79" s="108"/>
      <c r="B79" s="540"/>
      <c r="C79" s="811" t="s">
        <v>503</v>
      </c>
      <c r="D79" s="811"/>
      <c r="E79" s="811"/>
      <c r="F79" s="811"/>
      <c r="G79" s="811"/>
      <c r="H79" s="811"/>
      <c r="I79" s="811"/>
      <c r="J79" s="811"/>
      <c r="K79" s="811"/>
      <c r="L79" s="109"/>
    </row>
    <row r="80" spans="1:15" s="51" customFormat="1" ht="19.5" customHeight="1">
      <c r="A80" s="108"/>
      <c r="B80" s="540"/>
      <c r="C80" s="811"/>
      <c r="D80" s="811"/>
      <c r="E80" s="811"/>
      <c r="F80" s="811"/>
      <c r="G80" s="811"/>
      <c r="H80" s="811"/>
      <c r="I80" s="811"/>
      <c r="J80" s="811"/>
      <c r="K80" s="811"/>
      <c r="L80" s="109"/>
    </row>
    <row r="81" spans="1:16" s="113" customFormat="1" ht="19.5" customHeight="1">
      <c r="A81" s="110"/>
      <c r="B81" s="111"/>
      <c r="C81" s="811"/>
      <c r="D81" s="811"/>
      <c r="E81" s="811"/>
      <c r="F81" s="811"/>
      <c r="G81" s="811"/>
      <c r="H81" s="811"/>
      <c r="I81" s="811"/>
      <c r="J81" s="811"/>
      <c r="K81" s="811"/>
      <c r="L81" s="112"/>
    </row>
    <row r="82" spans="1:16" ht="12.95" customHeight="1" thickBot="1">
      <c r="A82" s="78"/>
      <c r="B82" s="79"/>
      <c r="C82" s="602"/>
      <c r="D82" s="602"/>
      <c r="E82" s="602"/>
      <c r="F82" s="602"/>
      <c r="G82" s="602"/>
      <c r="H82" s="602"/>
      <c r="I82" s="602"/>
      <c r="J82" s="602"/>
      <c r="K82" s="602"/>
      <c r="L82" s="80"/>
    </row>
    <row r="83" spans="1:16" s="23" customFormat="1" ht="18.75" customHeight="1" thickBot="1">
      <c r="A83" s="78"/>
      <c r="B83" s="79"/>
      <c r="C83" s="28" t="s">
        <v>170</v>
      </c>
      <c r="D83" s="21"/>
      <c r="E83" s="21"/>
      <c r="F83" s="21"/>
      <c r="G83" s="21"/>
      <c r="H83" s="89" t="s">
        <v>180</v>
      </c>
      <c r="I83" s="621"/>
      <c r="J83" s="87" t="s">
        <v>177</v>
      </c>
      <c r="K83" s="807" t="s">
        <v>71</v>
      </c>
      <c r="L83" s="808"/>
      <c r="O83" s="605" t="s">
        <v>166</v>
      </c>
      <c r="P83" s="606">
        <f>+P39</f>
        <v>0</v>
      </c>
    </row>
    <row r="84" spans="1:16" s="23" customFormat="1" ht="7.15" customHeight="1">
      <c r="A84" s="78"/>
      <c r="B84" s="79"/>
      <c r="C84" s="79"/>
      <c r="D84" s="21"/>
      <c r="E84" s="21"/>
      <c r="F84" s="21"/>
      <c r="G84" s="21"/>
      <c r="H84" s="89"/>
      <c r="I84" s="67"/>
      <c r="J84" s="87"/>
      <c r="K84" s="536"/>
      <c r="L84" s="537"/>
      <c r="O84" s="64"/>
      <c r="P84" s="64"/>
    </row>
    <row r="85" spans="1:16" ht="18" customHeight="1">
      <c r="A85" s="78"/>
      <c r="B85" s="79"/>
      <c r="C85" s="540" t="s">
        <v>496</v>
      </c>
      <c r="D85" s="79"/>
      <c r="E85" s="79"/>
      <c r="F85" s="79"/>
      <c r="G85" s="79"/>
      <c r="H85" s="89" t="s">
        <v>181</v>
      </c>
      <c r="I85" s="425" t="str">
        <f>IF(I83*P83&lt;&gt;0,I83*P83,"")</f>
        <v/>
      </c>
      <c r="J85" s="87" t="s">
        <v>177</v>
      </c>
      <c r="K85" s="807" t="s">
        <v>71</v>
      </c>
      <c r="L85" s="808"/>
    </row>
    <row r="86" spans="1:16" ht="7.5" customHeight="1">
      <c r="A86" s="78"/>
      <c r="B86" s="79"/>
      <c r="C86" s="21"/>
      <c r="D86" s="79"/>
      <c r="E86" s="79"/>
      <c r="F86" s="79"/>
      <c r="G86" s="79"/>
      <c r="H86" s="104"/>
      <c r="I86" s="58"/>
      <c r="J86" s="546"/>
      <c r="K86" s="546"/>
      <c r="L86" s="97"/>
    </row>
    <row r="87" spans="1:16" ht="25.35" customHeight="1">
      <c r="A87" s="81"/>
      <c r="B87" s="82"/>
      <c r="C87" s="79" t="s">
        <v>171</v>
      </c>
      <c r="D87" s="79"/>
      <c r="E87" s="79"/>
      <c r="F87" s="79"/>
      <c r="G87" s="540"/>
      <c r="H87" s="89" t="s">
        <v>477</v>
      </c>
      <c r="I87" s="619"/>
      <c r="J87" s="87" t="s">
        <v>177</v>
      </c>
      <c r="K87" s="807" t="s">
        <v>71</v>
      </c>
      <c r="L87" s="808"/>
    </row>
    <row r="88" spans="1:16" ht="15.75" customHeight="1">
      <c r="A88" s="90"/>
      <c r="B88" s="91"/>
      <c r="C88" s="20"/>
      <c r="D88" s="91"/>
      <c r="E88" s="20"/>
      <c r="F88" s="20"/>
      <c r="G88" s="91"/>
      <c r="H88" s="89"/>
      <c r="I88" s="92"/>
      <c r="J88" s="20"/>
      <c r="K88" s="20"/>
      <c r="L88" s="84"/>
    </row>
    <row r="89" spans="1:16" ht="14.25" customHeight="1" thickBot="1">
      <c r="A89" s="90"/>
      <c r="B89" s="91"/>
      <c r="C89" s="20"/>
      <c r="D89" s="91"/>
      <c r="E89" s="20"/>
      <c r="F89" s="20"/>
      <c r="G89" s="91"/>
      <c r="H89" s="89"/>
      <c r="I89" s="92"/>
      <c r="J89" s="20"/>
      <c r="K89" s="20"/>
      <c r="L89" s="84"/>
    </row>
    <row r="90" spans="1:16" ht="18" customHeight="1" thickBot="1">
      <c r="A90" s="90"/>
      <c r="B90" s="91"/>
      <c r="C90" s="810" t="s">
        <v>172</v>
      </c>
      <c r="D90" s="810"/>
      <c r="E90" s="810"/>
      <c r="F90" s="810"/>
      <c r="G90" s="810"/>
      <c r="H90" s="89" t="s">
        <v>178</v>
      </c>
      <c r="I90" s="622" t="str">
        <f>IF(OR(I87="",I85=""),"",(I85/I87)*100-100)</f>
        <v/>
      </c>
      <c r="J90" s="237" t="s">
        <v>179</v>
      </c>
      <c r="K90" s="807" t="s">
        <v>25</v>
      </c>
      <c r="L90" s="808"/>
    </row>
    <row r="91" spans="1:16" ht="8.1" customHeight="1">
      <c r="A91" s="90"/>
      <c r="B91" s="91"/>
      <c r="C91" s="21"/>
      <c r="D91" s="21"/>
      <c r="E91" s="21"/>
      <c r="F91" s="21"/>
      <c r="G91" s="21"/>
      <c r="H91" s="82"/>
      <c r="I91" s="98"/>
      <c r="J91" s="98"/>
      <c r="K91" s="237"/>
      <c r="L91" s="99"/>
    </row>
    <row r="92" spans="1:16">
      <c r="A92" s="90"/>
      <c r="B92" s="91"/>
      <c r="C92" s="826" t="s">
        <v>418</v>
      </c>
      <c r="D92" s="826"/>
      <c r="E92" s="826"/>
      <c r="F92" s="100">
        <f>IF(I87*1000&lt;=30,25,IF(I87*1000&lt;=100,20,IF(I87*1000&lt;=1000,15,10)))</f>
        <v>25</v>
      </c>
      <c r="G92" s="100"/>
      <c r="H92" s="101">
        <f>IF(I87*1000&lt;=30,-25,IF(I87*1000&lt;=100,-20,IF(I87*1000&lt;=1000,-15,-10)))</f>
        <v>-25</v>
      </c>
      <c r="I92" s="82"/>
      <c r="J92" s="92"/>
      <c r="K92" s="105"/>
      <c r="L92" s="80"/>
    </row>
    <row r="93" spans="1:16" ht="12" customHeight="1">
      <c r="A93" s="90"/>
      <c r="B93" s="91"/>
      <c r="C93" s="106"/>
      <c r="D93" s="106"/>
      <c r="E93" s="100"/>
      <c r="F93" s="100"/>
      <c r="G93" s="101"/>
      <c r="H93" s="20"/>
      <c r="I93" s="82"/>
      <c r="J93" s="92"/>
      <c r="K93" s="107"/>
      <c r="L93" s="80"/>
    </row>
    <row r="94" spans="1:16" s="23" customFormat="1" ht="18" customHeight="1">
      <c r="A94" s="78"/>
      <c r="B94" s="79"/>
      <c r="C94" s="79"/>
      <c r="D94" s="79"/>
      <c r="E94" s="79"/>
      <c r="F94" s="79"/>
      <c r="G94" s="79"/>
      <c r="H94" s="79"/>
      <c r="I94" s="79"/>
      <c r="J94" s="79"/>
      <c r="K94" s="79"/>
      <c r="L94" s="80"/>
    </row>
    <row r="95" spans="1:16" s="23" customFormat="1" ht="13.7" customHeight="1" thickBot="1">
      <c r="A95" s="117"/>
      <c r="B95" s="118"/>
      <c r="C95" s="118"/>
      <c r="D95" s="118"/>
      <c r="E95" s="118"/>
      <c r="F95" s="118"/>
      <c r="G95" s="118"/>
      <c r="H95" s="118"/>
      <c r="I95" s="118"/>
      <c r="J95" s="118"/>
      <c r="K95" s="118"/>
      <c r="L95" s="119"/>
    </row>
    <row r="96" spans="1:16" ht="8.4499999999999993" customHeight="1" thickBot="1">
      <c r="A96" s="91"/>
      <c r="B96" s="91"/>
      <c r="C96" s="91"/>
      <c r="D96" s="91"/>
      <c r="E96" s="91"/>
      <c r="F96" s="91"/>
      <c r="G96" s="91"/>
      <c r="H96" s="91"/>
      <c r="I96" s="91"/>
      <c r="J96" s="91"/>
      <c r="K96" s="91"/>
      <c r="L96" s="91"/>
    </row>
    <row r="97" spans="1:12" ht="18.75" customHeight="1" thickBot="1">
      <c r="A97" s="793" t="s">
        <v>116</v>
      </c>
      <c r="B97" s="794"/>
      <c r="C97" s="794"/>
      <c r="D97" s="794"/>
      <c r="E97" s="794"/>
      <c r="F97" s="794"/>
      <c r="G97" s="794"/>
      <c r="H97" s="794"/>
      <c r="I97" s="794"/>
      <c r="J97" s="794"/>
      <c r="K97" s="794"/>
      <c r="L97" s="795"/>
    </row>
    <row r="98" spans="1:12" s="23" customFormat="1" ht="28.5" customHeight="1" thickTop="1">
      <c r="A98" s="805" t="s">
        <v>115</v>
      </c>
      <c r="B98" s="806"/>
      <c r="C98" s="796" t="str">
        <f>表紙!B3&amp;"　　（１．定格エネルギー消費量）"</f>
        <v>フライヤ　　（１．定格エネルギー消費量）</v>
      </c>
      <c r="D98" s="797"/>
      <c r="E98" s="797"/>
      <c r="F98" s="797"/>
      <c r="G98" s="797"/>
      <c r="H98" s="797"/>
      <c r="I98" s="797"/>
      <c r="J98" s="797"/>
      <c r="K98" s="796" t="str">
        <f>+$K$3</f>
        <v>ガス種：選択してください</v>
      </c>
      <c r="L98" s="798"/>
    </row>
    <row r="99" spans="1:12" ht="18.600000000000001" customHeight="1" thickBot="1">
      <c r="A99" s="824" t="s">
        <v>141</v>
      </c>
      <c r="B99" s="825"/>
      <c r="C99" s="821" t="str">
        <f>+$C$4</f>
        <v/>
      </c>
      <c r="D99" s="821"/>
      <c r="E99" s="822"/>
      <c r="F99" s="822"/>
      <c r="G99" s="823"/>
      <c r="H99" s="121" t="s">
        <v>1</v>
      </c>
      <c r="I99" s="827" t="str">
        <f>+$I$4</f>
        <v/>
      </c>
      <c r="J99" s="828"/>
      <c r="K99" s="828"/>
      <c r="L99" s="829"/>
    </row>
    <row r="100" spans="1:12" ht="9.6" customHeight="1">
      <c r="A100" s="78"/>
      <c r="B100" s="79"/>
      <c r="C100" s="79"/>
      <c r="D100" s="79"/>
      <c r="E100" s="79"/>
      <c r="F100" s="79"/>
      <c r="G100" s="79"/>
      <c r="H100" s="79"/>
      <c r="I100" s="79"/>
      <c r="J100" s="79"/>
      <c r="K100" s="79"/>
      <c r="L100" s="80"/>
    </row>
    <row r="101" spans="1:12">
      <c r="A101" s="103" t="s">
        <v>182</v>
      </c>
      <c r="B101" s="237"/>
      <c r="C101" s="20"/>
      <c r="D101" s="100"/>
      <c r="E101" s="100"/>
      <c r="F101" s="91"/>
      <c r="G101" s="101" t="s">
        <v>183</v>
      </c>
      <c r="H101" s="82"/>
      <c r="I101" s="92"/>
      <c r="J101" s="20"/>
      <c r="K101" s="79"/>
      <c r="L101" s="120"/>
    </row>
    <row r="102" spans="1:12">
      <c r="A102" s="90"/>
      <c r="B102" s="91"/>
      <c r="C102" s="20"/>
      <c r="D102" s="20"/>
      <c r="E102" s="20"/>
      <c r="F102" s="20"/>
      <c r="G102" s="20"/>
      <c r="H102" s="20"/>
      <c r="I102" s="20"/>
      <c r="J102" s="79"/>
      <c r="K102" s="79"/>
      <c r="L102" s="120"/>
    </row>
    <row r="103" spans="1:12">
      <c r="A103" s="90"/>
      <c r="B103" s="79"/>
      <c r="C103" s="20"/>
      <c r="D103" s="20"/>
      <c r="E103" s="20"/>
      <c r="F103" s="20"/>
      <c r="G103" s="20"/>
      <c r="H103" s="20"/>
      <c r="I103" s="20"/>
      <c r="J103" s="79"/>
      <c r="K103" s="79"/>
      <c r="L103" s="120"/>
    </row>
    <row r="104" spans="1:12">
      <c r="A104" s="90"/>
      <c r="B104" s="79"/>
      <c r="C104" s="20"/>
      <c r="D104" s="20"/>
      <c r="E104" s="20"/>
      <c r="F104" s="20"/>
      <c r="G104" s="20"/>
      <c r="H104" s="20"/>
      <c r="I104" s="20"/>
      <c r="J104" s="79"/>
      <c r="K104" s="79"/>
      <c r="L104" s="120"/>
    </row>
    <row r="105" spans="1:12">
      <c r="A105" s="90"/>
      <c r="B105" s="79"/>
      <c r="C105" s="20"/>
      <c r="D105" s="20"/>
      <c r="E105" s="20"/>
      <c r="F105" s="20"/>
      <c r="G105" s="20"/>
      <c r="H105" s="20"/>
      <c r="I105" s="20"/>
      <c r="J105" s="79"/>
      <c r="K105" s="79"/>
      <c r="L105" s="120"/>
    </row>
    <row r="106" spans="1:12">
      <c r="A106" s="90"/>
      <c r="B106" s="237"/>
      <c r="C106" s="20"/>
      <c r="D106" s="20"/>
      <c r="E106" s="20"/>
      <c r="F106" s="20"/>
      <c r="G106" s="20"/>
      <c r="H106" s="20"/>
      <c r="I106" s="20"/>
      <c r="J106" s="79"/>
      <c r="K106" s="79"/>
      <c r="L106" s="120"/>
    </row>
    <row r="107" spans="1:12">
      <c r="A107" s="90"/>
      <c r="B107" s="79"/>
      <c r="C107" s="20"/>
      <c r="D107" s="20"/>
      <c r="E107" s="20"/>
      <c r="F107" s="20"/>
      <c r="G107" s="20"/>
      <c r="H107" s="20"/>
      <c r="I107" s="20"/>
      <c r="J107" s="79"/>
      <c r="K107" s="79"/>
      <c r="L107" s="120"/>
    </row>
    <row r="108" spans="1:12" ht="13.5" customHeight="1">
      <c r="A108" s="90"/>
      <c r="B108" s="237"/>
      <c r="C108" s="91"/>
      <c r="D108" s="79"/>
      <c r="E108" s="79"/>
      <c r="F108" s="237"/>
      <c r="G108" s="20"/>
      <c r="H108" s="20"/>
      <c r="I108" s="20"/>
      <c r="J108" s="79"/>
      <c r="K108" s="79"/>
      <c r="L108" s="120"/>
    </row>
    <row r="109" spans="1:12">
      <c r="A109" s="90"/>
      <c r="B109" s="79"/>
      <c r="C109" s="20"/>
      <c r="D109" s="20"/>
      <c r="E109" s="20"/>
      <c r="F109" s="20"/>
      <c r="G109" s="20"/>
      <c r="H109" s="20"/>
      <c r="I109" s="20"/>
      <c r="J109" s="79"/>
      <c r="K109" s="79"/>
      <c r="L109" s="120"/>
    </row>
    <row r="110" spans="1:12">
      <c r="A110" s="90"/>
      <c r="B110" s="79"/>
      <c r="C110" s="79"/>
      <c r="D110" s="79"/>
      <c r="E110" s="79"/>
      <c r="F110" s="79"/>
      <c r="G110" s="79"/>
      <c r="H110" s="79"/>
      <c r="I110" s="79"/>
      <c r="J110" s="79"/>
      <c r="K110" s="79"/>
      <c r="L110" s="120"/>
    </row>
    <row r="111" spans="1:12">
      <c r="A111" s="90"/>
      <c r="B111" s="79"/>
      <c r="C111" s="79"/>
      <c r="D111" s="79"/>
      <c r="E111" s="79"/>
      <c r="F111" s="79"/>
      <c r="G111" s="79"/>
      <c r="H111" s="79"/>
      <c r="I111" s="79"/>
      <c r="J111" s="79"/>
      <c r="K111" s="79"/>
      <c r="L111" s="120"/>
    </row>
    <row r="112" spans="1:12">
      <c r="A112" s="90"/>
      <c r="B112" s="79"/>
      <c r="C112" s="79"/>
      <c r="D112" s="79"/>
      <c r="E112" s="79"/>
      <c r="F112" s="79"/>
      <c r="G112" s="79"/>
      <c r="H112" s="79"/>
      <c r="I112" s="79"/>
      <c r="J112" s="79"/>
      <c r="K112" s="79"/>
      <c r="L112" s="120"/>
    </row>
    <row r="113" spans="1:12">
      <c r="A113" s="90"/>
      <c r="B113" s="79"/>
      <c r="C113" s="79"/>
      <c r="D113" s="79"/>
      <c r="E113" s="79"/>
      <c r="F113" s="79"/>
      <c r="G113" s="79"/>
      <c r="H113" s="79"/>
      <c r="I113" s="79"/>
      <c r="J113" s="79"/>
      <c r="K113" s="79"/>
      <c r="L113" s="120"/>
    </row>
    <row r="114" spans="1:12">
      <c r="A114" s="90"/>
      <c r="B114" s="79"/>
      <c r="C114" s="79"/>
      <c r="D114" s="79"/>
      <c r="E114" s="79"/>
      <c r="F114" s="79"/>
      <c r="G114" s="79"/>
      <c r="H114" s="79"/>
      <c r="I114" s="79"/>
      <c r="J114" s="79"/>
      <c r="K114" s="79"/>
      <c r="L114" s="120"/>
    </row>
    <row r="115" spans="1:12">
      <c r="A115" s="90"/>
      <c r="B115" s="91"/>
      <c r="C115" s="91"/>
      <c r="D115" s="91"/>
      <c r="E115" s="91"/>
      <c r="F115" s="91"/>
      <c r="G115" s="91"/>
      <c r="H115" s="91"/>
      <c r="I115" s="91"/>
      <c r="J115" s="91"/>
      <c r="K115" s="91"/>
      <c r="L115" s="120"/>
    </row>
    <row r="116" spans="1:12">
      <c r="A116" s="103" t="s">
        <v>182</v>
      </c>
      <c r="B116" s="237"/>
      <c r="C116" s="20"/>
      <c r="D116" s="100"/>
      <c r="E116" s="100"/>
      <c r="F116" s="91"/>
      <c r="G116" s="101" t="s">
        <v>428</v>
      </c>
      <c r="H116" s="82"/>
      <c r="I116" s="92"/>
      <c r="J116" s="20"/>
      <c r="K116" s="79"/>
      <c r="L116" s="120"/>
    </row>
    <row r="117" spans="1:12">
      <c r="A117" s="90"/>
      <c r="B117" s="91"/>
      <c r="C117" s="20"/>
      <c r="D117" s="20"/>
      <c r="E117" s="20"/>
      <c r="F117" s="20"/>
      <c r="G117" s="20"/>
      <c r="H117" s="20"/>
      <c r="I117" s="20"/>
      <c r="J117" s="79"/>
      <c r="K117" s="79"/>
      <c r="L117" s="120"/>
    </row>
    <row r="118" spans="1:12">
      <c r="A118" s="90"/>
      <c r="B118" s="79"/>
      <c r="C118" s="20"/>
      <c r="D118" s="20"/>
      <c r="E118" s="20"/>
      <c r="F118" s="20"/>
      <c r="G118" s="20"/>
      <c r="H118" s="20"/>
      <c r="I118" s="20"/>
      <c r="J118" s="79"/>
      <c r="K118" s="79"/>
      <c r="L118" s="120"/>
    </row>
    <row r="119" spans="1:12">
      <c r="A119" s="90"/>
      <c r="B119" s="79"/>
      <c r="C119" s="20"/>
      <c r="D119" s="20"/>
      <c r="E119" s="20"/>
      <c r="F119" s="20"/>
      <c r="G119" s="20"/>
      <c r="H119" s="20"/>
      <c r="I119" s="20"/>
      <c r="J119" s="79"/>
      <c r="K119" s="79"/>
      <c r="L119" s="120"/>
    </row>
    <row r="120" spans="1:12">
      <c r="A120" s="90"/>
      <c r="B120" s="79"/>
      <c r="C120" s="20"/>
      <c r="D120" s="20"/>
      <c r="E120" s="20"/>
      <c r="F120" s="20"/>
      <c r="G120" s="20"/>
      <c r="H120" s="20"/>
      <c r="I120" s="20"/>
      <c r="J120" s="79"/>
      <c r="K120" s="79"/>
      <c r="L120" s="120"/>
    </row>
    <row r="121" spans="1:12">
      <c r="A121" s="90"/>
      <c r="B121" s="237"/>
      <c r="C121" s="20"/>
      <c r="D121" s="20"/>
      <c r="E121" s="20"/>
      <c r="F121" s="20"/>
      <c r="G121" s="20"/>
      <c r="H121" s="20"/>
      <c r="I121" s="20"/>
      <c r="J121" s="79"/>
      <c r="K121" s="79"/>
      <c r="L121" s="120"/>
    </row>
    <row r="122" spans="1:12">
      <c r="A122" s="90"/>
      <c r="B122" s="79"/>
      <c r="C122" s="20"/>
      <c r="D122" s="20"/>
      <c r="E122" s="20"/>
      <c r="F122" s="20"/>
      <c r="G122" s="20"/>
      <c r="H122" s="20"/>
      <c r="I122" s="20"/>
      <c r="J122" s="79"/>
      <c r="K122" s="79"/>
      <c r="L122" s="120"/>
    </row>
    <row r="123" spans="1:12">
      <c r="A123" s="78"/>
      <c r="B123" s="79"/>
      <c r="C123" s="79"/>
      <c r="D123" s="79"/>
      <c r="E123" s="79"/>
      <c r="F123" s="79"/>
      <c r="G123" s="79"/>
      <c r="H123" s="79"/>
      <c r="I123" s="79"/>
      <c r="J123" s="79"/>
      <c r="K123" s="79"/>
      <c r="L123" s="80"/>
    </row>
    <row r="124" spans="1:12">
      <c r="A124" s="90"/>
      <c r="B124" s="91"/>
      <c r="C124" s="91"/>
      <c r="D124" s="91"/>
      <c r="E124" s="91"/>
      <c r="F124" s="91"/>
      <c r="G124" s="91"/>
      <c r="H124" s="91"/>
      <c r="I124" s="91"/>
      <c r="J124" s="91"/>
      <c r="K124" s="91"/>
      <c r="L124" s="120"/>
    </row>
    <row r="125" spans="1:12">
      <c r="A125" s="90"/>
      <c r="B125" s="91"/>
      <c r="C125" s="91"/>
      <c r="D125" s="91"/>
      <c r="E125" s="91"/>
      <c r="F125" s="91"/>
      <c r="G125" s="91"/>
      <c r="H125" s="91"/>
      <c r="I125" s="91"/>
      <c r="J125" s="91"/>
      <c r="K125" s="91"/>
      <c r="L125" s="120"/>
    </row>
    <row r="126" spans="1:12">
      <c r="A126" s="90"/>
      <c r="B126" s="91"/>
      <c r="C126" s="91"/>
      <c r="D126" s="91"/>
      <c r="E126" s="91"/>
      <c r="F126" s="91"/>
      <c r="G126" s="91"/>
      <c r="H126" s="91"/>
      <c r="I126" s="91"/>
      <c r="J126" s="91"/>
      <c r="K126" s="91"/>
      <c r="L126" s="120"/>
    </row>
    <row r="127" spans="1:12">
      <c r="A127" s="90"/>
      <c r="B127" s="91"/>
      <c r="C127" s="91"/>
      <c r="D127" s="91"/>
      <c r="E127" s="91"/>
      <c r="F127" s="91"/>
      <c r="G127" s="91"/>
      <c r="H127" s="91"/>
      <c r="I127" s="91"/>
      <c r="J127" s="91"/>
      <c r="K127" s="91"/>
      <c r="L127" s="120"/>
    </row>
    <row r="128" spans="1:12">
      <c r="A128" s="90"/>
      <c r="B128" s="91"/>
      <c r="C128" s="91"/>
      <c r="D128" s="91"/>
      <c r="E128" s="91"/>
      <c r="F128" s="91"/>
      <c r="G128" s="91"/>
      <c r="H128" s="91"/>
      <c r="I128" s="91"/>
      <c r="J128" s="91"/>
      <c r="K128" s="91"/>
      <c r="L128" s="120"/>
    </row>
    <row r="129" spans="1:12">
      <c r="A129" s="90"/>
      <c r="B129" s="91"/>
      <c r="C129" s="91"/>
      <c r="D129" s="91"/>
      <c r="E129" s="91"/>
      <c r="F129" s="91"/>
      <c r="G129" s="91"/>
      <c r="H129" s="91"/>
      <c r="I129" s="91"/>
      <c r="J129" s="91"/>
      <c r="K129" s="91"/>
      <c r="L129" s="120"/>
    </row>
    <row r="130" spans="1:12">
      <c r="A130" s="90"/>
      <c r="B130" s="91"/>
      <c r="C130" s="91"/>
      <c r="D130" s="91"/>
      <c r="E130" s="91"/>
      <c r="F130" s="91"/>
      <c r="G130" s="91"/>
      <c r="H130" s="91"/>
      <c r="I130" s="91"/>
      <c r="J130" s="91"/>
      <c r="K130" s="91"/>
      <c r="L130" s="120"/>
    </row>
    <row r="131" spans="1:12">
      <c r="A131" s="90"/>
      <c r="B131" s="91"/>
      <c r="C131" s="91"/>
      <c r="D131" s="91"/>
      <c r="E131" s="91"/>
      <c r="F131" s="91"/>
      <c r="G131" s="91"/>
      <c r="H131" s="91"/>
      <c r="I131" s="91"/>
      <c r="J131" s="91"/>
      <c r="K131" s="91"/>
      <c r="L131" s="120"/>
    </row>
    <row r="132" spans="1:12">
      <c r="A132" s="90"/>
      <c r="B132" s="91"/>
      <c r="C132" s="91"/>
      <c r="D132" s="91"/>
      <c r="E132" s="91"/>
      <c r="F132" s="91"/>
      <c r="G132" s="91"/>
      <c r="H132" s="91"/>
      <c r="I132" s="91"/>
      <c r="J132" s="91"/>
      <c r="K132" s="91"/>
      <c r="L132" s="120"/>
    </row>
    <row r="133" spans="1:12">
      <c r="A133" s="90"/>
      <c r="B133" s="91"/>
      <c r="C133" s="91"/>
      <c r="D133" s="91"/>
      <c r="E133" s="91"/>
      <c r="F133" s="91"/>
      <c r="G133" s="91"/>
      <c r="H133" s="91"/>
      <c r="I133" s="91"/>
      <c r="J133" s="91"/>
      <c r="K133" s="91"/>
      <c r="L133" s="120"/>
    </row>
    <row r="134" spans="1:12">
      <c r="A134" s="90"/>
      <c r="B134" s="91"/>
      <c r="C134" s="91"/>
      <c r="D134" s="91"/>
      <c r="E134" s="91"/>
      <c r="F134" s="91"/>
      <c r="G134" s="91"/>
      <c r="H134" s="91"/>
      <c r="I134" s="91"/>
      <c r="J134" s="91"/>
      <c r="K134" s="91"/>
      <c r="L134" s="120"/>
    </row>
    <row r="135" spans="1:12">
      <c r="A135" s="90"/>
      <c r="B135" s="91"/>
      <c r="C135" s="91"/>
      <c r="D135" s="91"/>
      <c r="E135" s="91"/>
      <c r="F135" s="91"/>
      <c r="G135" s="91"/>
      <c r="H135" s="91"/>
      <c r="I135" s="91"/>
      <c r="J135" s="91"/>
      <c r="K135" s="91"/>
      <c r="L135" s="120"/>
    </row>
    <row r="136" spans="1:12">
      <c r="A136" s="90"/>
      <c r="B136" s="91"/>
      <c r="C136" s="91"/>
      <c r="D136" s="91"/>
      <c r="E136" s="91"/>
      <c r="F136" s="91"/>
      <c r="G136" s="91"/>
      <c r="H136" s="91"/>
      <c r="I136" s="91"/>
      <c r="J136" s="91"/>
      <c r="K136" s="91"/>
      <c r="L136" s="120"/>
    </row>
    <row r="137" spans="1:12">
      <c r="A137" s="90"/>
      <c r="B137" s="91"/>
      <c r="C137" s="91"/>
      <c r="D137" s="91"/>
      <c r="E137" s="91"/>
      <c r="F137" s="91"/>
      <c r="G137" s="91"/>
      <c r="H137" s="91"/>
      <c r="I137" s="91"/>
      <c r="J137" s="91"/>
      <c r="K137" s="91"/>
      <c r="L137" s="120"/>
    </row>
    <row r="138" spans="1:12">
      <c r="A138" s="90"/>
      <c r="B138" s="91"/>
      <c r="C138" s="91"/>
      <c r="D138" s="91"/>
      <c r="E138" s="91"/>
      <c r="F138" s="91"/>
      <c r="G138" s="91"/>
      <c r="H138" s="91"/>
      <c r="I138" s="91"/>
      <c r="J138" s="91"/>
      <c r="K138" s="91"/>
      <c r="L138" s="120"/>
    </row>
    <row r="139" spans="1:12">
      <c r="A139" s="90"/>
      <c r="B139" s="91"/>
      <c r="C139" s="91"/>
      <c r="D139" s="91"/>
      <c r="E139" s="91"/>
      <c r="F139" s="91"/>
      <c r="G139" s="91"/>
      <c r="H139" s="91"/>
      <c r="I139" s="91"/>
      <c r="J139" s="91"/>
      <c r="K139" s="91"/>
      <c r="L139" s="120"/>
    </row>
    <row r="140" spans="1:12">
      <c r="A140" s="90"/>
      <c r="B140" s="91"/>
      <c r="C140" s="91"/>
      <c r="D140" s="91"/>
      <c r="E140" s="91"/>
      <c r="F140" s="91"/>
      <c r="G140" s="91"/>
      <c r="H140" s="91"/>
      <c r="I140" s="91"/>
      <c r="J140" s="91"/>
      <c r="K140" s="91"/>
      <c r="L140" s="120"/>
    </row>
    <row r="141" spans="1:12">
      <c r="A141" s="90"/>
      <c r="B141" s="91"/>
      <c r="C141" s="91"/>
      <c r="D141" s="91"/>
      <c r="E141" s="91"/>
      <c r="F141" s="91"/>
      <c r="G141" s="91"/>
      <c r="H141" s="91"/>
      <c r="I141" s="91"/>
      <c r="J141" s="91"/>
      <c r="K141" s="91"/>
      <c r="L141" s="120"/>
    </row>
    <row r="142" spans="1:12">
      <c r="A142" s="90"/>
      <c r="B142" s="91"/>
      <c r="C142" s="91"/>
      <c r="D142" s="91"/>
      <c r="E142" s="91"/>
      <c r="F142" s="91"/>
      <c r="G142" s="91"/>
      <c r="H142" s="91"/>
      <c r="I142" s="91"/>
      <c r="J142" s="91"/>
      <c r="K142" s="91"/>
      <c r="L142" s="120"/>
    </row>
    <row r="143" spans="1:12">
      <c r="A143" s="90"/>
      <c r="B143" s="91"/>
      <c r="C143" s="91"/>
      <c r="D143" s="91"/>
      <c r="E143" s="91"/>
      <c r="F143" s="91"/>
      <c r="G143" s="91"/>
      <c r="H143" s="91"/>
      <c r="I143" s="91"/>
      <c r="J143" s="91"/>
      <c r="K143" s="91"/>
      <c r="L143" s="120"/>
    </row>
    <row r="144" spans="1:12">
      <c r="A144" s="90"/>
      <c r="B144" s="91"/>
      <c r="C144" s="91"/>
      <c r="D144" s="91"/>
      <c r="E144" s="91"/>
      <c r="F144" s="91"/>
      <c r="G144" s="91"/>
      <c r="H144" s="91"/>
      <c r="I144" s="91"/>
      <c r="J144" s="91"/>
      <c r="K144" s="91"/>
      <c r="L144" s="120"/>
    </row>
    <row r="145" spans="1:12">
      <c r="A145" s="90"/>
      <c r="B145" s="91"/>
      <c r="C145" s="91"/>
      <c r="D145" s="91"/>
      <c r="E145" s="91"/>
      <c r="F145" s="91"/>
      <c r="G145" s="91"/>
      <c r="H145" s="91"/>
      <c r="I145" s="91"/>
      <c r="J145" s="91"/>
      <c r="K145" s="91"/>
      <c r="L145" s="120"/>
    </row>
    <row r="146" spans="1:12">
      <c r="A146" s="90"/>
      <c r="B146" s="91"/>
      <c r="C146" s="91"/>
      <c r="D146" s="91"/>
      <c r="E146" s="91"/>
      <c r="F146" s="91"/>
      <c r="G146" s="91"/>
      <c r="H146" s="91"/>
      <c r="I146" s="91"/>
      <c r="J146" s="91"/>
      <c r="K146" s="91"/>
      <c r="L146" s="120"/>
    </row>
    <row r="147" spans="1:12">
      <c r="A147" s="90"/>
      <c r="B147" s="91"/>
      <c r="C147" s="91"/>
      <c r="D147" s="91"/>
      <c r="E147" s="91"/>
      <c r="F147" s="91"/>
      <c r="G147" s="91"/>
      <c r="H147" s="91"/>
      <c r="I147" s="91"/>
      <c r="J147" s="91"/>
      <c r="K147" s="91"/>
      <c r="L147" s="120"/>
    </row>
    <row r="148" spans="1:12">
      <c r="A148" s="90"/>
      <c r="B148" s="91"/>
      <c r="C148" s="91"/>
      <c r="D148" s="91"/>
      <c r="E148" s="91"/>
      <c r="F148" s="91"/>
      <c r="G148" s="91"/>
      <c r="H148" s="91"/>
      <c r="I148" s="91"/>
      <c r="J148" s="91"/>
      <c r="K148" s="91"/>
      <c r="L148" s="120"/>
    </row>
    <row r="149" spans="1:12">
      <c r="A149" s="90"/>
      <c r="B149" s="91"/>
      <c r="C149" s="91"/>
      <c r="D149" s="91"/>
      <c r="E149" s="91"/>
      <c r="F149" s="91"/>
      <c r="G149" s="91"/>
      <c r="H149" s="91"/>
      <c r="I149" s="91"/>
      <c r="J149" s="91"/>
      <c r="K149" s="91"/>
      <c r="L149" s="120"/>
    </row>
    <row r="150" spans="1:12">
      <c r="A150" s="90"/>
      <c r="B150" s="91"/>
      <c r="C150" s="91"/>
      <c r="D150" s="91"/>
      <c r="E150" s="91"/>
      <c r="F150" s="91"/>
      <c r="G150" s="91"/>
      <c r="H150" s="91"/>
      <c r="I150" s="91"/>
      <c r="J150" s="91"/>
      <c r="K150" s="91"/>
      <c r="L150" s="120"/>
    </row>
    <row r="151" spans="1:12">
      <c r="A151" s="90"/>
      <c r="B151" s="91"/>
      <c r="C151" s="91"/>
      <c r="D151" s="91"/>
      <c r="E151" s="91"/>
      <c r="F151" s="91"/>
      <c r="G151" s="91"/>
      <c r="H151" s="91"/>
      <c r="I151" s="91"/>
      <c r="J151" s="91"/>
      <c r="K151" s="91"/>
      <c r="L151" s="120"/>
    </row>
    <row r="152" spans="1:12">
      <c r="A152" s="90"/>
      <c r="B152" s="91"/>
      <c r="C152" s="91"/>
      <c r="D152" s="91"/>
      <c r="E152" s="91"/>
      <c r="F152" s="91"/>
      <c r="G152" s="91"/>
      <c r="H152" s="91"/>
      <c r="I152" s="91"/>
      <c r="J152" s="91"/>
      <c r="K152" s="91"/>
      <c r="L152" s="120"/>
    </row>
    <row r="153" spans="1:12">
      <c r="A153" s="90"/>
      <c r="B153" s="91"/>
      <c r="C153" s="91"/>
      <c r="D153" s="91"/>
      <c r="E153" s="91"/>
      <c r="F153" s="91"/>
      <c r="G153" s="91"/>
      <c r="H153" s="91"/>
      <c r="I153" s="91"/>
      <c r="J153" s="91"/>
      <c r="K153" s="91"/>
      <c r="L153" s="120"/>
    </row>
    <row r="154" spans="1:12">
      <c r="A154" s="90"/>
      <c r="B154" s="91"/>
      <c r="C154" s="91"/>
      <c r="D154" s="91"/>
      <c r="E154" s="91"/>
      <c r="F154" s="91"/>
      <c r="G154" s="91"/>
      <c r="H154" s="91"/>
      <c r="I154" s="91"/>
      <c r="J154" s="91"/>
      <c r="K154" s="91"/>
      <c r="L154" s="120"/>
    </row>
    <row r="155" spans="1:12" ht="14.25" thickBot="1">
      <c r="A155" s="117"/>
      <c r="B155" s="118"/>
      <c r="C155" s="118"/>
      <c r="D155" s="118"/>
      <c r="E155" s="118"/>
      <c r="F155" s="118"/>
      <c r="G155" s="118"/>
      <c r="H155" s="118"/>
      <c r="I155" s="118"/>
      <c r="J155" s="118"/>
      <c r="K155" s="118"/>
      <c r="L155" s="119"/>
    </row>
  </sheetData>
  <sheetProtection password="CC9A" sheet="1" objects="1" scenarios="1" formatCells="0" formatRows="0" insertRows="0" deleteRows="0"/>
  <mergeCells count="64">
    <mergeCell ref="A2:L2"/>
    <mergeCell ref="C3:J3"/>
    <mergeCell ref="K3:L3"/>
    <mergeCell ref="C4:G4"/>
    <mergeCell ref="I4:L4"/>
    <mergeCell ref="A3:B3"/>
    <mergeCell ref="A4:B4"/>
    <mergeCell ref="A50:B50"/>
    <mergeCell ref="C99:G99"/>
    <mergeCell ref="A97:L97"/>
    <mergeCell ref="C98:J98"/>
    <mergeCell ref="K98:L98"/>
    <mergeCell ref="K69:L69"/>
    <mergeCell ref="K90:L90"/>
    <mergeCell ref="A99:B99"/>
    <mergeCell ref="K85:L85"/>
    <mergeCell ref="K87:L87"/>
    <mergeCell ref="C90:G90"/>
    <mergeCell ref="C92:E92"/>
    <mergeCell ref="I99:L99"/>
    <mergeCell ref="B53:J54"/>
    <mergeCell ref="C62:G62"/>
    <mergeCell ref="K62:L62"/>
    <mergeCell ref="B7:K8"/>
    <mergeCell ref="C11:K15"/>
    <mergeCell ref="C17:K18"/>
    <mergeCell ref="K29:L29"/>
    <mergeCell ref="C30:G30"/>
    <mergeCell ref="K30:L30"/>
    <mergeCell ref="J20:K20"/>
    <mergeCell ref="C26:E26"/>
    <mergeCell ref="K26:L26"/>
    <mergeCell ref="C27:E27"/>
    <mergeCell ref="K27:L27"/>
    <mergeCell ref="C31:G31"/>
    <mergeCell ref="K31:L31"/>
    <mergeCell ref="K40:L40"/>
    <mergeCell ref="C32:G32"/>
    <mergeCell ref="K32:L32"/>
    <mergeCell ref="C37:H37"/>
    <mergeCell ref="K39:L39"/>
    <mergeCell ref="K64:L64"/>
    <mergeCell ref="A98:B98"/>
    <mergeCell ref="C71:E71"/>
    <mergeCell ref="B73:K73"/>
    <mergeCell ref="C75:K76"/>
    <mergeCell ref="C79:K81"/>
    <mergeCell ref="K83:L83"/>
    <mergeCell ref="A51:B51"/>
    <mergeCell ref="G51:H51"/>
    <mergeCell ref="C51:E51"/>
    <mergeCell ref="A5:B5"/>
    <mergeCell ref="G5:H5"/>
    <mergeCell ref="C5:E5"/>
    <mergeCell ref="C40:G40"/>
    <mergeCell ref="C29:G29"/>
    <mergeCell ref="C28:F28"/>
    <mergeCell ref="C20:I20"/>
    <mergeCell ref="A48:L48"/>
    <mergeCell ref="C49:J49"/>
    <mergeCell ref="K49:L49"/>
    <mergeCell ref="C50:G50"/>
    <mergeCell ref="I50:L50"/>
    <mergeCell ref="A49:B49"/>
  </mergeCells>
  <phoneticPr fontId="3"/>
  <conditionalFormatting sqref="A22">
    <cfRule type="expression" dxfId="17" priority="12" stopIfTrue="1">
      <formula>$J$20="①"</formula>
    </cfRule>
  </conditionalFormatting>
  <conditionalFormatting sqref="I32">
    <cfRule type="expression" dxfId="16" priority="10">
      <formula>$J$20="①"</formula>
    </cfRule>
  </conditionalFormatting>
  <conditionalFormatting sqref="I40">
    <cfRule type="expression" dxfId="15" priority="9">
      <formula>$J$20="①"</formula>
    </cfRule>
  </conditionalFormatting>
  <conditionalFormatting sqref="I39">
    <cfRule type="expression" dxfId="14" priority="8">
      <formula>$J$20="①"</formula>
    </cfRule>
  </conditionalFormatting>
  <conditionalFormatting sqref="A53">
    <cfRule type="expression" dxfId="13" priority="4" stopIfTrue="1">
      <formula>$J$20="②"</formula>
    </cfRule>
  </conditionalFormatting>
  <conditionalFormatting sqref="I90">
    <cfRule type="expression" dxfId="12" priority="7" stopIfTrue="1">
      <formula>OR(+$I$90&gt;$F$92,$I$90&lt;$H$92)</formula>
    </cfRule>
  </conditionalFormatting>
  <conditionalFormatting sqref="I69">
    <cfRule type="expression" dxfId="11" priority="6" stopIfTrue="1">
      <formula>OR(+$I$69&gt;$F$71,$I$69&lt;$H$71)</formula>
    </cfRule>
  </conditionalFormatting>
  <conditionalFormatting sqref="I62">
    <cfRule type="expression" dxfId="10" priority="5">
      <formula>$J$20="②"</formula>
    </cfRule>
  </conditionalFormatting>
  <conditionalFormatting sqref="I34">
    <cfRule type="expression" dxfId="9" priority="2">
      <formula>$J$20="①"</formula>
    </cfRule>
  </conditionalFormatting>
  <conditionalFormatting sqref="I26:I31">
    <cfRule type="expression" dxfId="8" priority="1">
      <formula>$J$20="①"</formula>
    </cfRule>
  </conditionalFormatting>
  <dataValidations count="2">
    <dataValidation type="list" allowBlank="1" showInputMessage="1" showErrorMessage="1" sqref="I34">
      <formula1>"（選択）,湿　式,乾　式"</formula1>
    </dataValidation>
    <dataValidation type="list" allowBlank="1" showInputMessage="1" showErrorMessage="1" sqref="J20">
      <formula1>"（選択して下さい）,①,②"</formula1>
    </dataValidation>
  </dataValidations>
  <pageMargins left="0.78740157480314965" right="0.51181102362204722" top="0.59055118110236227" bottom="0.59055118110236227" header="0.19685039370078741" footer="0.19685039370078741"/>
  <pageSetup paperSize="9" fitToHeight="0"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4"/>
  <sheetViews>
    <sheetView view="pageBreakPreview" zoomScaleNormal="100" zoomScaleSheetLayoutView="100" workbookViewId="0">
      <selection activeCell="C5" sqref="C5:E5"/>
    </sheetView>
  </sheetViews>
  <sheetFormatPr defaultColWidth="9" defaultRowHeight="13.5"/>
  <cols>
    <col min="1" max="1" width="8.125" style="11" customWidth="1"/>
    <col min="2" max="3" width="9.125" style="11" customWidth="1"/>
    <col min="4" max="4" width="8.125" style="11" customWidth="1"/>
    <col min="5" max="5" width="7.875" style="11" customWidth="1"/>
    <col min="6" max="6" width="8.125" style="11" customWidth="1"/>
    <col min="7" max="7" width="9.125" style="11" customWidth="1"/>
    <col min="8" max="8" width="8.5" style="11" customWidth="1"/>
    <col min="9" max="9" width="7.5" style="11" customWidth="1"/>
    <col min="10" max="10" width="6.125" style="11" customWidth="1"/>
    <col min="11" max="11" width="8.375" style="11" customWidth="1"/>
    <col min="12" max="12" width="5.625" style="11" customWidth="1"/>
    <col min="13" max="16384" width="9" style="11"/>
  </cols>
  <sheetData>
    <row r="1" spans="1:11" ht="15" customHeight="1" thickBot="1">
      <c r="A1" s="91"/>
      <c r="B1" s="91"/>
      <c r="C1" s="91"/>
      <c r="D1" s="91"/>
      <c r="E1" s="91"/>
      <c r="F1" s="91"/>
      <c r="G1" s="91"/>
      <c r="H1" s="91"/>
      <c r="I1" s="91"/>
      <c r="J1" s="91"/>
      <c r="K1" s="91"/>
    </row>
    <row r="2" spans="1:11" s="23" customFormat="1" ht="18.75" customHeight="1" thickBot="1">
      <c r="A2" s="793" t="s">
        <v>111</v>
      </c>
      <c r="B2" s="794"/>
      <c r="C2" s="794"/>
      <c r="D2" s="794"/>
      <c r="E2" s="794"/>
      <c r="F2" s="794"/>
      <c r="G2" s="794"/>
      <c r="H2" s="794"/>
      <c r="I2" s="794"/>
      <c r="J2" s="794"/>
      <c r="K2" s="795"/>
    </row>
    <row r="3" spans="1:11" s="23" customFormat="1" ht="28.5" customHeight="1" thickTop="1">
      <c r="A3" s="124" t="s">
        <v>115</v>
      </c>
      <c r="B3" s="797" t="str">
        <f>表紙!B3&amp;"　　（２．熱効率）"</f>
        <v>フライヤ　　（２．熱効率）</v>
      </c>
      <c r="C3" s="797"/>
      <c r="D3" s="797"/>
      <c r="E3" s="797"/>
      <c r="F3" s="797"/>
      <c r="G3" s="797"/>
      <c r="H3" s="797"/>
      <c r="I3" s="840"/>
      <c r="J3" s="844" t="str">
        <f xml:space="preserve"> IF(表紙!$C$12="選択してください","","ガス種："&amp;表紙!$E$11)</f>
        <v>ガス種：選択してください</v>
      </c>
      <c r="K3" s="845"/>
    </row>
    <row r="4" spans="1:11" s="23" customFormat="1" ht="18" customHeight="1" thickBot="1">
      <c r="A4" s="15" t="s">
        <v>141</v>
      </c>
      <c r="B4" s="841" t="str">
        <f>IF(表紙!$B$6=0,"",表紙!$B$6)</f>
        <v/>
      </c>
      <c r="C4" s="799"/>
      <c r="D4" s="799"/>
      <c r="E4" s="799"/>
      <c r="F4" s="799"/>
      <c r="G4" s="842"/>
      <c r="H4" s="419" t="s">
        <v>86</v>
      </c>
      <c r="I4" s="831" t="str">
        <f>IF(表紙!$G$5=0,"",表紙!$G$5)</f>
        <v/>
      </c>
      <c r="J4" s="846"/>
      <c r="K4" s="847"/>
    </row>
    <row r="5" spans="1:11" s="23" customFormat="1" ht="15.75" customHeight="1">
      <c r="A5" s="403" t="s">
        <v>7</v>
      </c>
      <c r="B5" s="833" t="s">
        <v>21</v>
      </c>
      <c r="C5" s="834"/>
      <c r="D5" s="835"/>
      <c r="E5" s="836"/>
      <c r="F5" s="833" t="s">
        <v>17</v>
      </c>
      <c r="G5" s="404"/>
      <c r="H5" s="833" t="s">
        <v>87</v>
      </c>
      <c r="I5" s="404"/>
      <c r="J5" s="833" t="s">
        <v>13</v>
      </c>
      <c r="K5" s="8"/>
    </row>
    <row r="6" spans="1:11" s="23" customFormat="1" ht="15.75" customHeight="1" thickBot="1">
      <c r="A6" s="405" t="s">
        <v>8</v>
      </c>
      <c r="B6" s="736"/>
      <c r="C6" s="837"/>
      <c r="D6" s="838"/>
      <c r="E6" s="839"/>
      <c r="F6" s="736"/>
      <c r="G6" s="406"/>
      <c r="H6" s="736"/>
      <c r="I6" s="406"/>
      <c r="J6" s="736"/>
      <c r="K6" s="9"/>
    </row>
    <row r="7" spans="1:11" ht="22.5" customHeight="1">
      <c r="A7" s="90"/>
      <c r="B7" s="368" t="s">
        <v>184</v>
      </c>
      <c r="C7" s="79"/>
      <c r="D7" s="79"/>
      <c r="E7" s="79"/>
      <c r="F7" s="79"/>
      <c r="G7" s="79"/>
      <c r="H7" s="79"/>
      <c r="I7" s="79"/>
      <c r="J7" s="79"/>
      <c r="K7" s="80"/>
    </row>
    <row r="8" spans="1:11" ht="15" customHeight="1">
      <c r="A8" s="108"/>
      <c r="B8" s="810" t="s">
        <v>423</v>
      </c>
      <c r="C8" s="810"/>
      <c r="D8" s="810"/>
      <c r="E8" s="810"/>
      <c r="F8" s="810"/>
      <c r="G8" s="810"/>
      <c r="H8" s="810"/>
      <c r="I8" s="810"/>
      <c r="J8" s="810"/>
      <c r="K8" s="80"/>
    </row>
    <row r="9" spans="1:11" ht="15" customHeight="1">
      <c r="A9" s="108"/>
      <c r="B9" s="810"/>
      <c r="C9" s="810"/>
      <c r="D9" s="810"/>
      <c r="E9" s="810"/>
      <c r="F9" s="810"/>
      <c r="G9" s="810"/>
      <c r="H9" s="810"/>
      <c r="I9" s="810"/>
      <c r="J9" s="810"/>
      <c r="K9" s="80"/>
    </row>
    <row r="10" spans="1:11" ht="15" customHeight="1">
      <c r="A10" s="108"/>
      <c r="B10" s="810"/>
      <c r="C10" s="810"/>
      <c r="D10" s="810"/>
      <c r="E10" s="810"/>
      <c r="F10" s="810"/>
      <c r="G10" s="810"/>
      <c r="H10" s="810"/>
      <c r="I10" s="810"/>
      <c r="J10" s="810"/>
      <c r="K10" s="80"/>
    </row>
    <row r="11" spans="1:11" ht="15" customHeight="1">
      <c r="A11" s="108"/>
      <c r="B11" s="810"/>
      <c r="C11" s="810"/>
      <c r="D11" s="810"/>
      <c r="E11" s="810"/>
      <c r="F11" s="810"/>
      <c r="G11" s="810"/>
      <c r="H11" s="810"/>
      <c r="I11" s="810"/>
      <c r="J11" s="810"/>
      <c r="K11" s="80"/>
    </row>
    <row r="12" spans="1:11" ht="15" customHeight="1">
      <c r="A12" s="108"/>
      <c r="B12" s="810"/>
      <c r="C12" s="810"/>
      <c r="D12" s="810"/>
      <c r="E12" s="810"/>
      <c r="F12" s="810"/>
      <c r="G12" s="810"/>
      <c r="H12" s="810"/>
      <c r="I12" s="810"/>
      <c r="J12" s="810"/>
      <c r="K12" s="80"/>
    </row>
    <row r="13" spans="1:11" ht="15" customHeight="1">
      <c r="A13" s="108"/>
      <c r="B13" s="810"/>
      <c r="C13" s="810"/>
      <c r="D13" s="810"/>
      <c r="E13" s="810"/>
      <c r="F13" s="810"/>
      <c r="G13" s="810"/>
      <c r="H13" s="810"/>
      <c r="I13" s="810"/>
      <c r="J13" s="810"/>
      <c r="K13" s="80"/>
    </row>
    <row r="14" spans="1:11" ht="15" customHeight="1">
      <c r="A14" s="108"/>
      <c r="B14" s="810"/>
      <c r="C14" s="810"/>
      <c r="D14" s="810"/>
      <c r="E14" s="810"/>
      <c r="F14" s="810"/>
      <c r="G14" s="810"/>
      <c r="H14" s="810"/>
      <c r="I14" s="810"/>
      <c r="J14" s="810"/>
      <c r="K14" s="80"/>
    </row>
    <row r="15" spans="1:11" ht="14.1" customHeight="1">
      <c r="A15" s="90"/>
      <c r="B15" s="79"/>
      <c r="C15" s="123"/>
      <c r="D15" s="123"/>
      <c r="E15" s="123"/>
      <c r="F15" s="123"/>
      <c r="G15" s="123"/>
      <c r="H15" s="123"/>
      <c r="I15" s="123"/>
      <c r="J15" s="123"/>
      <c r="K15" s="80"/>
    </row>
    <row r="16" spans="1:11" ht="15" customHeight="1">
      <c r="A16" s="90"/>
      <c r="B16" s="79"/>
      <c r="C16" s="91"/>
      <c r="D16" s="79"/>
      <c r="E16" s="79"/>
      <c r="F16" s="91"/>
      <c r="G16" s="79"/>
      <c r="H16" s="91"/>
      <c r="I16" s="91"/>
      <c r="J16" s="79"/>
      <c r="K16" s="80"/>
    </row>
    <row r="17" spans="1:13" ht="15" customHeight="1">
      <c r="A17" s="90"/>
      <c r="B17" s="79"/>
      <c r="C17" s="91"/>
      <c r="D17" s="79"/>
      <c r="E17" s="79"/>
      <c r="F17" s="91"/>
      <c r="G17" s="79"/>
      <c r="H17" s="20"/>
      <c r="I17" s="20"/>
      <c r="J17" s="79"/>
      <c r="K17" s="80"/>
    </row>
    <row r="18" spans="1:13" ht="15" customHeight="1">
      <c r="A18" s="90"/>
      <c r="B18" s="79"/>
      <c r="C18" s="91"/>
      <c r="D18" s="79"/>
      <c r="E18" s="79"/>
      <c r="F18" s="91"/>
      <c r="G18" s="79"/>
      <c r="H18" s="20" t="s">
        <v>7</v>
      </c>
      <c r="I18" s="20" t="s">
        <v>8</v>
      </c>
      <c r="J18" s="79"/>
      <c r="K18" s="80"/>
    </row>
    <row r="19" spans="1:13" ht="17.25" customHeight="1">
      <c r="A19" s="90"/>
      <c r="B19" s="125" t="s">
        <v>388</v>
      </c>
      <c r="C19" s="91"/>
      <c r="D19" s="79"/>
      <c r="E19" s="91"/>
      <c r="F19" s="91"/>
      <c r="G19" s="126" t="s">
        <v>194</v>
      </c>
      <c r="H19" s="426"/>
      <c r="I19" s="426"/>
      <c r="J19" s="140" t="s">
        <v>88</v>
      </c>
      <c r="K19" s="141" t="s">
        <v>80</v>
      </c>
      <c r="M19" s="23"/>
    </row>
    <row r="20" spans="1:13" ht="17.25" customHeight="1">
      <c r="A20" s="90"/>
      <c r="B20" s="127" t="s">
        <v>389</v>
      </c>
      <c r="C20" s="91"/>
      <c r="D20" s="79"/>
      <c r="E20" s="79"/>
      <c r="F20" s="91"/>
      <c r="G20" s="126" t="s">
        <v>193</v>
      </c>
      <c r="H20" s="427"/>
      <c r="I20" s="427"/>
      <c r="J20" s="140" t="s">
        <v>89</v>
      </c>
      <c r="K20" s="141" t="s">
        <v>25</v>
      </c>
      <c r="M20" s="23"/>
    </row>
    <row r="21" spans="1:13" ht="17.25" customHeight="1">
      <c r="A21" s="90"/>
      <c r="B21" s="127" t="s">
        <v>392</v>
      </c>
      <c r="C21" s="91"/>
      <c r="D21" s="79"/>
      <c r="E21" s="79"/>
      <c r="F21" s="91"/>
      <c r="G21" s="126" t="s">
        <v>192</v>
      </c>
      <c r="H21" s="427"/>
      <c r="I21" s="427"/>
      <c r="J21" s="140" t="s">
        <v>38</v>
      </c>
      <c r="K21" s="141" t="s">
        <v>25</v>
      </c>
    </row>
    <row r="22" spans="1:13" ht="17.25" customHeight="1">
      <c r="A22" s="90"/>
      <c r="B22" s="127" t="s">
        <v>391</v>
      </c>
      <c r="C22" s="91"/>
      <c r="D22" s="79"/>
      <c r="E22" s="79"/>
      <c r="F22" s="91"/>
      <c r="G22" s="126" t="s">
        <v>191</v>
      </c>
      <c r="H22" s="427"/>
      <c r="I22" s="427"/>
      <c r="J22" s="140" t="s">
        <v>102</v>
      </c>
      <c r="K22" s="141" t="s">
        <v>25</v>
      </c>
    </row>
    <row r="23" spans="1:13" ht="17.25" customHeight="1">
      <c r="A23" s="366"/>
      <c r="B23" s="125" t="s">
        <v>390</v>
      </c>
      <c r="C23" s="367"/>
      <c r="D23" s="273"/>
      <c r="E23" s="367"/>
      <c r="F23" s="367"/>
      <c r="G23" s="89" t="s">
        <v>185</v>
      </c>
      <c r="H23" s="428">
        <v>4.1900000000000004</v>
      </c>
      <c r="I23" s="428">
        <v>4.1900000000000004</v>
      </c>
      <c r="J23" s="87" t="s">
        <v>57</v>
      </c>
      <c r="K23" s="142"/>
      <c r="M23" s="28"/>
    </row>
    <row r="24" spans="1:13" ht="16.5" customHeight="1">
      <c r="A24" s="128"/>
      <c r="B24" s="129" t="s">
        <v>394</v>
      </c>
      <c r="C24" s="367"/>
      <c r="D24" s="129"/>
      <c r="E24" s="367"/>
      <c r="F24" s="367"/>
      <c r="G24" s="126" t="s">
        <v>374</v>
      </c>
      <c r="H24" s="429"/>
      <c r="I24" s="429"/>
      <c r="J24" s="143" t="s">
        <v>38</v>
      </c>
      <c r="K24" s="144" t="s">
        <v>25</v>
      </c>
    </row>
    <row r="25" spans="1:13" ht="16.5" customHeight="1">
      <c r="A25" s="128"/>
      <c r="B25" s="129" t="s">
        <v>393</v>
      </c>
      <c r="C25" s="367"/>
      <c r="D25" s="129"/>
      <c r="E25" s="367"/>
      <c r="F25" s="367"/>
      <c r="G25" s="126" t="s">
        <v>375</v>
      </c>
      <c r="H25" s="429"/>
      <c r="I25" s="429"/>
      <c r="J25" s="143" t="s">
        <v>38</v>
      </c>
      <c r="K25" s="144" t="s">
        <v>25</v>
      </c>
    </row>
    <row r="26" spans="1:13" ht="16.5" customHeight="1">
      <c r="A26" s="128"/>
      <c r="B26" s="129" t="s">
        <v>396</v>
      </c>
      <c r="C26" s="367"/>
      <c r="D26" s="129"/>
      <c r="E26" s="367"/>
      <c r="F26" s="367"/>
      <c r="G26" s="130"/>
      <c r="H26" s="126" t="s">
        <v>186</v>
      </c>
      <c r="I26" s="371" t="str">
        <f>'5.エネルギー消費量'!I132</f>
        <v/>
      </c>
      <c r="J26" s="143" t="s">
        <v>48</v>
      </c>
      <c r="K26" s="144" t="s">
        <v>71</v>
      </c>
    </row>
    <row r="27" spans="1:13" ht="16.5" customHeight="1" thickBot="1">
      <c r="A27" s="128"/>
      <c r="B27" s="129" t="s">
        <v>395</v>
      </c>
      <c r="C27" s="367"/>
      <c r="D27" s="129"/>
      <c r="E27" s="367"/>
      <c r="F27" s="367"/>
      <c r="G27" s="130"/>
      <c r="H27" s="126" t="s">
        <v>187</v>
      </c>
      <c r="I27" s="371" t="str">
        <f>'5.エネルギー消費量'!I140</f>
        <v/>
      </c>
      <c r="J27" s="143" t="s">
        <v>48</v>
      </c>
      <c r="K27" s="144" t="s">
        <v>71</v>
      </c>
    </row>
    <row r="28" spans="1:13" ht="17.25" customHeight="1" thickBot="1">
      <c r="A28" s="128"/>
      <c r="B28" s="540" t="s">
        <v>201</v>
      </c>
      <c r="C28" s="151"/>
      <c r="D28" s="151"/>
      <c r="E28" s="151"/>
      <c r="F28" s="367"/>
      <c r="G28" s="126" t="s">
        <v>190</v>
      </c>
      <c r="H28" s="430" t="str">
        <f>IF(COUNT(H24,H25,I26,I27)=4,(H24-155-H25)*(I26-I27)/20,"")</f>
        <v/>
      </c>
      <c r="I28" s="430" t="str">
        <f>IF(COUNT(I24,I25,I26,I27)=4,(I24-155-I25)*(I26-I27)/20,"")</f>
        <v/>
      </c>
      <c r="J28" s="143" t="s">
        <v>40</v>
      </c>
      <c r="K28" s="144" t="s">
        <v>71</v>
      </c>
    </row>
    <row r="29" spans="1:13" ht="8.25" customHeight="1">
      <c r="A29" s="128"/>
      <c r="B29" s="129"/>
      <c r="C29" s="133"/>
      <c r="D29" s="134"/>
      <c r="E29" s="367"/>
      <c r="F29" s="367"/>
      <c r="G29" s="135"/>
      <c r="H29" s="148"/>
      <c r="I29" s="57"/>
      <c r="J29" s="143"/>
      <c r="K29" s="144"/>
    </row>
    <row r="30" spans="1:13" ht="16.5" customHeight="1">
      <c r="A30" s="366"/>
      <c r="B30" s="843" t="s">
        <v>424</v>
      </c>
      <c r="C30" s="843"/>
      <c r="D30" s="843"/>
      <c r="E30" s="543"/>
      <c r="F30" s="367"/>
      <c r="G30" s="126" t="s">
        <v>425</v>
      </c>
      <c r="H30" s="594" t="str">
        <f>IF(H20="","",(H34*H35*(H37+H38-H39)*273/3600/101.3/(273+H36)))</f>
        <v/>
      </c>
      <c r="I30" s="594" t="str">
        <f>IF(I20="","",(I34*I35*(I37+I38-I39)*273/3600/101.3/(273+I36)))</f>
        <v/>
      </c>
      <c r="J30" s="140" t="s">
        <v>41</v>
      </c>
      <c r="K30" s="144" t="s">
        <v>71</v>
      </c>
    </row>
    <row r="31" spans="1:13" ht="16.5" customHeight="1">
      <c r="A31" s="366"/>
      <c r="B31" s="244" t="s">
        <v>200</v>
      </c>
      <c r="C31" s="367"/>
      <c r="D31" s="549"/>
      <c r="E31" s="549"/>
      <c r="F31" s="549"/>
      <c r="G31" s="94"/>
      <c r="H31" s="94"/>
      <c r="I31" s="94"/>
      <c r="J31" s="94"/>
      <c r="K31" s="147"/>
    </row>
    <row r="32" spans="1:13" ht="16.5" customHeight="1">
      <c r="A32" s="90"/>
      <c r="B32" s="543"/>
      <c r="C32" s="543"/>
      <c r="D32" s="543"/>
      <c r="E32" s="543"/>
      <c r="F32" s="139"/>
      <c r="G32" s="245"/>
      <c r="H32" s="245"/>
      <c r="I32" s="140"/>
      <c r="J32" s="140"/>
      <c r="K32" s="147"/>
    </row>
    <row r="33" spans="1:13" ht="16.5" customHeight="1">
      <c r="A33" s="90"/>
      <c r="B33" s="543"/>
      <c r="C33" s="543"/>
      <c r="D33" s="543"/>
      <c r="E33" s="543"/>
      <c r="F33" s="139"/>
      <c r="G33" s="245"/>
      <c r="H33" s="245"/>
      <c r="I33" s="140"/>
      <c r="J33" s="140"/>
      <c r="K33" s="147"/>
    </row>
    <row r="34" spans="1:13" ht="16.5" customHeight="1">
      <c r="A34" s="90"/>
      <c r="B34" s="788" t="s">
        <v>202</v>
      </c>
      <c r="C34" s="789"/>
      <c r="D34" s="789"/>
      <c r="E34" s="398"/>
      <c r="F34" s="582"/>
      <c r="G34" s="215" t="s">
        <v>368</v>
      </c>
      <c r="H34" s="431"/>
      <c r="I34" s="446"/>
      <c r="J34" s="246" t="s">
        <v>397</v>
      </c>
      <c r="K34" s="141" t="s">
        <v>71</v>
      </c>
      <c r="M34" s="28" t="s">
        <v>90</v>
      </c>
    </row>
    <row r="35" spans="1:13" ht="16.5" customHeight="1">
      <c r="A35" s="90"/>
      <c r="B35" s="788" t="s">
        <v>195</v>
      </c>
      <c r="C35" s="789"/>
      <c r="D35" s="789"/>
      <c r="E35" s="789"/>
      <c r="F35" s="582"/>
      <c r="G35" s="215" t="s">
        <v>369</v>
      </c>
      <c r="H35" s="432"/>
      <c r="I35" s="479"/>
      <c r="J35" s="248" t="s">
        <v>94</v>
      </c>
      <c r="K35" s="255" t="s">
        <v>82</v>
      </c>
      <c r="M35" s="28" t="s">
        <v>91</v>
      </c>
    </row>
    <row r="36" spans="1:13" ht="16.5" customHeight="1">
      <c r="A36" s="90"/>
      <c r="B36" s="788" t="s">
        <v>196</v>
      </c>
      <c r="C36" s="789"/>
      <c r="D36" s="789"/>
      <c r="E36" s="789"/>
      <c r="F36" s="789"/>
      <c r="G36" s="215" t="s">
        <v>370</v>
      </c>
      <c r="H36" s="433"/>
      <c r="I36" s="617"/>
      <c r="J36" s="246" t="s">
        <v>38</v>
      </c>
      <c r="K36" s="141" t="s">
        <v>25</v>
      </c>
      <c r="M36" s="28" t="s">
        <v>92</v>
      </c>
    </row>
    <row r="37" spans="1:13" ht="16.5" customHeight="1">
      <c r="A37" s="90"/>
      <c r="B37" s="788" t="s">
        <v>197</v>
      </c>
      <c r="C37" s="789"/>
      <c r="D37" s="789"/>
      <c r="E37" s="789"/>
      <c r="F37" s="789"/>
      <c r="G37" s="215" t="s">
        <v>371</v>
      </c>
      <c r="H37" s="434"/>
      <c r="I37" s="450"/>
      <c r="J37" s="246" t="s">
        <v>95</v>
      </c>
      <c r="K37" s="141" t="s">
        <v>80</v>
      </c>
      <c r="M37" s="23" t="s">
        <v>93</v>
      </c>
    </row>
    <row r="38" spans="1:13" ht="16.5" customHeight="1">
      <c r="A38" s="90"/>
      <c r="B38" s="812" t="s">
        <v>198</v>
      </c>
      <c r="C38" s="789"/>
      <c r="D38" s="789"/>
      <c r="E38" s="789"/>
      <c r="F38" s="789"/>
      <c r="G38" s="215" t="s">
        <v>372</v>
      </c>
      <c r="H38" s="434"/>
      <c r="I38" s="450"/>
      <c r="J38" s="246" t="s">
        <v>95</v>
      </c>
      <c r="K38" s="141" t="s">
        <v>80</v>
      </c>
      <c r="M38" s="28"/>
    </row>
    <row r="39" spans="1:13" ht="16.5" customHeight="1">
      <c r="A39" s="90"/>
      <c r="B39" s="812" t="s">
        <v>199</v>
      </c>
      <c r="C39" s="789"/>
      <c r="D39" s="789"/>
      <c r="E39" s="789"/>
      <c r="F39" s="789"/>
      <c r="G39" s="215" t="s">
        <v>373</v>
      </c>
      <c r="H39" s="435" t="str">
        <f>IF(H36="","",IF($H$41="乾　式","0",10^(7.203-1735.74/(H36+234))))</f>
        <v/>
      </c>
      <c r="I39" s="435" t="str">
        <f>IF(I36="","",IF($H$41="乾　式","0",10^(7.203-1735.74/(I36+234))))</f>
        <v/>
      </c>
      <c r="J39" s="246" t="s">
        <v>95</v>
      </c>
      <c r="K39" s="141" t="s">
        <v>80</v>
      </c>
      <c r="M39" s="28"/>
    </row>
    <row r="40" spans="1:13" ht="7.9" customHeight="1">
      <c r="A40" s="90"/>
      <c r="B40" s="595"/>
      <c r="C40" s="398"/>
      <c r="D40" s="398"/>
      <c r="E40" s="398"/>
      <c r="F40" s="398"/>
      <c r="G40" s="560"/>
      <c r="H40" s="150"/>
      <c r="I40" s="150"/>
      <c r="J40" s="246"/>
      <c r="K40" s="141"/>
      <c r="M40" s="43"/>
    </row>
    <row r="41" spans="1:13" ht="16.5" customHeight="1">
      <c r="A41" s="90"/>
      <c r="B41" s="237" t="s">
        <v>448</v>
      </c>
      <c r="C41" s="91"/>
      <c r="D41" s="91"/>
      <c r="E41" s="91"/>
      <c r="F41" s="398"/>
      <c r="G41" s="596"/>
      <c r="H41" s="618" t="s">
        <v>509</v>
      </c>
      <c r="I41" s="91"/>
      <c r="J41" s="246"/>
      <c r="K41" s="141"/>
      <c r="M41" s="43"/>
    </row>
    <row r="42" spans="1:13" ht="16.5" customHeight="1">
      <c r="A42" s="90"/>
      <c r="B42" s="540" t="s">
        <v>355</v>
      </c>
      <c r="C42" s="21"/>
      <c r="D42" s="21"/>
      <c r="E42" s="21"/>
      <c r="F42" s="21"/>
      <c r="G42" s="21"/>
      <c r="H42" s="554"/>
      <c r="I42" s="554"/>
      <c r="J42" s="140"/>
      <c r="K42" s="154"/>
      <c r="M42" s="28"/>
    </row>
    <row r="43" spans="1:13" ht="16.5" customHeight="1">
      <c r="A43" s="90"/>
      <c r="B43" s="540" t="s">
        <v>356</v>
      </c>
      <c r="C43" s="21"/>
      <c r="D43" s="21"/>
      <c r="E43" s="21"/>
      <c r="F43" s="21"/>
      <c r="G43" s="21"/>
      <c r="H43" s="21"/>
      <c r="I43" s="21"/>
      <c r="J43" s="140"/>
      <c r="K43" s="154"/>
      <c r="M43" s="28"/>
    </row>
    <row r="44" spans="1:13" ht="16.5" customHeight="1">
      <c r="A44" s="90"/>
      <c r="B44" s="540"/>
      <c r="C44" s="21"/>
      <c r="D44" s="21"/>
      <c r="E44" s="21"/>
      <c r="F44" s="21"/>
      <c r="G44" s="91"/>
      <c r="H44" s="91"/>
      <c r="I44" s="91"/>
      <c r="J44" s="91"/>
      <c r="K44" s="120"/>
      <c r="M44" s="28"/>
    </row>
    <row r="45" spans="1:13" ht="16.5" customHeight="1" thickBot="1">
      <c r="A45" s="90"/>
      <c r="B45" s="540"/>
      <c r="C45" s="21"/>
      <c r="D45" s="21"/>
      <c r="E45" s="21"/>
      <c r="F45" s="21"/>
      <c r="G45" s="91"/>
      <c r="H45" s="91"/>
      <c r="I45" s="91"/>
      <c r="J45" s="91"/>
      <c r="K45" s="120"/>
      <c r="M45" s="28"/>
    </row>
    <row r="46" spans="1:13" ht="18" thickBot="1">
      <c r="A46" s="128"/>
      <c r="B46" s="132" t="s">
        <v>203</v>
      </c>
      <c r="C46" s="131"/>
      <c r="D46" s="132"/>
      <c r="E46" s="21"/>
      <c r="F46" s="91"/>
      <c r="G46" s="126" t="s">
        <v>188</v>
      </c>
      <c r="H46" s="436" t="str">
        <f>IF(COUNT(H19,H20,H21,H22,H23,H28,H30)=7,(H19*H23*(H20-H21)+H22*H28)/(3600*H30)*100,"")</f>
        <v/>
      </c>
      <c r="I46" s="436" t="str">
        <f>IF(COUNT(I19,I20,I21,I22,I23,I28,I30)=7,(I19*I23*(I20-I21)+I22*I28)/(3600*I30)*100,"")</f>
        <v/>
      </c>
      <c r="J46" s="145" t="s">
        <v>42</v>
      </c>
      <c r="K46" s="141" t="s">
        <v>25</v>
      </c>
      <c r="M46" s="28"/>
    </row>
    <row r="47" spans="1:13" ht="6.75" customHeight="1" thickBot="1">
      <c r="A47" s="128"/>
      <c r="B47" s="133"/>
      <c r="C47" s="133"/>
      <c r="D47" s="134"/>
      <c r="E47" s="91"/>
      <c r="F47" s="91"/>
      <c r="G47" s="135"/>
      <c r="H47" s="133"/>
      <c r="I47" s="26"/>
      <c r="J47" s="143"/>
      <c r="K47" s="144"/>
      <c r="M47" s="28"/>
    </row>
    <row r="48" spans="1:13" ht="20.25" customHeight="1" thickBot="1">
      <c r="A48" s="128"/>
      <c r="B48" s="129"/>
      <c r="C48" s="133"/>
      <c r="D48" s="134"/>
      <c r="E48" s="91"/>
      <c r="F48" s="91"/>
      <c r="G48" s="135"/>
      <c r="H48" s="148" t="s">
        <v>189</v>
      </c>
      <c r="I48" s="492" t="str">
        <f>IF(COUNTBLANK(H46:I46)=0,(H46+I46)/2,"")</f>
        <v/>
      </c>
      <c r="J48" s="145" t="s">
        <v>42</v>
      </c>
      <c r="K48" s="141" t="s">
        <v>25</v>
      </c>
      <c r="M48" s="28"/>
    </row>
    <row r="49" spans="1:13" ht="6.75" customHeight="1" thickBot="1">
      <c r="A49" s="128"/>
      <c r="B49" s="129"/>
      <c r="C49" s="133"/>
      <c r="D49" s="134"/>
      <c r="E49" s="91"/>
      <c r="F49" s="91"/>
      <c r="G49" s="135"/>
      <c r="H49" s="148"/>
      <c r="I49" s="57"/>
      <c r="J49" s="143"/>
      <c r="K49" s="144"/>
    </row>
    <row r="50" spans="1:13" ht="16.5" customHeight="1" thickBot="1">
      <c r="A50" s="136"/>
      <c r="B50" s="137"/>
      <c r="C50" s="138"/>
      <c r="D50" s="138"/>
      <c r="E50" s="138"/>
      <c r="F50" s="91"/>
      <c r="G50" s="104"/>
      <c r="H50" s="149" t="s">
        <v>11</v>
      </c>
      <c r="I50" s="437" t="str">
        <f>IF(I48&lt;&gt;"",ABS(H46-I46)/I48,"")</f>
        <v/>
      </c>
      <c r="J50" s="227" t="s">
        <v>474</v>
      </c>
      <c r="K50" s="144"/>
    </row>
    <row r="51" spans="1:13" ht="4.9000000000000004" customHeight="1" thickBot="1">
      <c r="A51" s="114"/>
      <c r="B51" s="597"/>
      <c r="C51" s="598"/>
      <c r="D51" s="598"/>
      <c r="E51" s="598"/>
      <c r="F51" s="598"/>
      <c r="G51" s="599"/>
      <c r="H51" s="181"/>
      <c r="I51" s="181"/>
      <c r="J51" s="600"/>
      <c r="K51" s="182"/>
    </row>
    <row r="52" spans="1:13" ht="14.25" thickBot="1">
      <c r="A52" s="22"/>
      <c r="B52" s="22"/>
      <c r="C52" s="22"/>
      <c r="D52" s="22"/>
      <c r="E52" s="22"/>
      <c r="F52" s="22"/>
      <c r="G52" s="22"/>
      <c r="H52" s="22"/>
      <c r="I52" s="22"/>
      <c r="J52" s="22"/>
      <c r="K52" s="22"/>
    </row>
    <row r="53" spans="1:13" ht="18.75" customHeight="1" thickBot="1">
      <c r="A53" s="793" t="s">
        <v>111</v>
      </c>
      <c r="B53" s="794"/>
      <c r="C53" s="794"/>
      <c r="D53" s="794"/>
      <c r="E53" s="794"/>
      <c r="F53" s="794"/>
      <c r="G53" s="794"/>
      <c r="H53" s="794"/>
      <c r="I53" s="794"/>
      <c r="J53" s="794"/>
      <c r="K53" s="795"/>
    </row>
    <row r="54" spans="1:13" ht="28.5" customHeight="1" thickTop="1">
      <c r="A54" s="27" t="s">
        <v>115</v>
      </c>
      <c r="B54" s="796" t="str">
        <f>+$B$3</f>
        <v>フライヤ　　（２．熱効率）</v>
      </c>
      <c r="C54" s="797"/>
      <c r="D54" s="797"/>
      <c r="E54" s="797"/>
      <c r="F54" s="797"/>
      <c r="G54" s="797"/>
      <c r="H54" s="797"/>
      <c r="I54" s="840"/>
      <c r="J54" s="796" t="str">
        <f>+$J$3</f>
        <v>ガス種：選択してください</v>
      </c>
      <c r="K54" s="798"/>
      <c r="M54" s="31"/>
    </row>
    <row r="55" spans="1:13" ht="18" customHeight="1" thickBot="1">
      <c r="A55" s="15" t="s">
        <v>141</v>
      </c>
      <c r="B55" s="841" t="str">
        <f>+$B$4</f>
        <v/>
      </c>
      <c r="C55" s="799"/>
      <c r="D55" s="799"/>
      <c r="E55" s="799"/>
      <c r="F55" s="799"/>
      <c r="G55" s="842"/>
      <c r="H55" s="420" t="s">
        <v>86</v>
      </c>
      <c r="I55" s="831" t="str">
        <f>+$I$4</f>
        <v/>
      </c>
      <c r="J55" s="800"/>
      <c r="K55" s="832"/>
      <c r="M55" s="62"/>
    </row>
    <row r="56" spans="1:13" ht="15.75" customHeight="1">
      <c r="A56" s="403" t="s">
        <v>7</v>
      </c>
      <c r="B56" s="833" t="s">
        <v>21</v>
      </c>
      <c r="C56" s="834"/>
      <c r="D56" s="835"/>
      <c r="E56" s="836"/>
      <c r="F56" s="833" t="s">
        <v>17</v>
      </c>
      <c r="G56" s="404"/>
      <c r="H56" s="833" t="s">
        <v>87</v>
      </c>
      <c r="I56" s="404"/>
      <c r="J56" s="833" t="s">
        <v>13</v>
      </c>
      <c r="K56" s="8"/>
    </row>
    <row r="57" spans="1:13" ht="15.75" customHeight="1" thickBot="1">
      <c r="A57" s="405" t="s">
        <v>8</v>
      </c>
      <c r="B57" s="736"/>
      <c r="C57" s="837"/>
      <c r="D57" s="838"/>
      <c r="E57" s="839"/>
      <c r="F57" s="736"/>
      <c r="G57" s="406"/>
      <c r="H57" s="736"/>
      <c r="I57" s="406"/>
      <c r="J57" s="736"/>
      <c r="K57" s="9"/>
    </row>
    <row r="58" spans="1:13" ht="17.25" customHeight="1">
      <c r="A58" s="380"/>
      <c r="B58" s="506"/>
      <c r="C58" s="507"/>
      <c r="D58" s="507"/>
      <c r="E58" s="507"/>
      <c r="F58" s="382"/>
      <c r="G58" s="508"/>
      <c r="H58" s="506"/>
      <c r="I58" s="509"/>
      <c r="J58" s="382"/>
      <c r="K58" s="510"/>
    </row>
    <row r="59" spans="1:13" ht="17.25" customHeight="1">
      <c r="A59" s="90"/>
      <c r="B59" s="266" t="s">
        <v>72</v>
      </c>
      <c r="C59" s="79"/>
      <c r="D59" s="79"/>
      <c r="E59" s="79"/>
      <c r="F59" s="79"/>
      <c r="G59" s="79"/>
      <c r="H59" s="79"/>
      <c r="I59" s="79"/>
      <c r="J59" s="79"/>
      <c r="K59" s="80"/>
    </row>
    <row r="60" spans="1:13" ht="17.25" customHeight="1">
      <c r="A60" s="90"/>
      <c r="B60" s="810" t="s">
        <v>486</v>
      </c>
      <c r="C60" s="810"/>
      <c r="D60" s="810"/>
      <c r="E60" s="810"/>
      <c r="F60" s="810"/>
      <c r="G60" s="810"/>
      <c r="H60" s="810"/>
      <c r="I60" s="810"/>
      <c r="J60" s="810"/>
      <c r="K60" s="80"/>
    </row>
    <row r="61" spans="1:13" ht="17.25" customHeight="1">
      <c r="A61" s="90"/>
      <c r="B61" s="810"/>
      <c r="C61" s="810"/>
      <c r="D61" s="810"/>
      <c r="E61" s="810"/>
      <c r="F61" s="810"/>
      <c r="G61" s="810"/>
      <c r="H61" s="810"/>
      <c r="I61" s="810"/>
      <c r="J61" s="810"/>
      <c r="K61" s="80"/>
    </row>
    <row r="62" spans="1:13" ht="17.25" customHeight="1">
      <c r="A62" s="90"/>
      <c r="B62" s="810"/>
      <c r="C62" s="810"/>
      <c r="D62" s="810"/>
      <c r="E62" s="810"/>
      <c r="F62" s="810"/>
      <c r="G62" s="810"/>
      <c r="H62" s="810"/>
      <c r="I62" s="810"/>
      <c r="J62" s="810"/>
      <c r="K62" s="80"/>
    </row>
    <row r="63" spans="1:13" ht="17.25" customHeight="1">
      <c r="A63" s="90"/>
      <c r="B63" s="810"/>
      <c r="C63" s="810"/>
      <c r="D63" s="810"/>
      <c r="E63" s="810"/>
      <c r="F63" s="810"/>
      <c r="G63" s="810"/>
      <c r="H63" s="810"/>
      <c r="I63" s="810"/>
      <c r="J63" s="810"/>
      <c r="K63" s="80"/>
    </row>
    <row r="64" spans="1:13" ht="17.25" customHeight="1">
      <c r="A64" s="90"/>
      <c r="B64" s="79"/>
      <c r="C64" s="540"/>
      <c r="D64" s="20"/>
      <c r="E64" s="20"/>
      <c r="F64" s="540"/>
      <c r="G64" s="20"/>
      <c r="H64" s="79"/>
      <c r="I64" s="79"/>
      <c r="J64" s="79"/>
      <c r="K64" s="80"/>
    </row>
    <row r="65" spans="1:13" ht="17.25" customHeight="1">
      <c r="A65" s="90"/>
      <c r="B65" s="79"/>
      <c r="C65" s="540"/>
      <c r="D65" s="20"/>
      <c r="E65" s="20"/>
      <c r="F65" s="540"/>
      <c r="G65" s="20"/>
      <c r="H65" s="79"/>
      <c r="I65" s="79"/>
      <c r="J65" s="79"/>
      <c r="K65" s="80"/>
    </row>
    <row r="66" spans="1:13" ht="17.25" customHeight="1">
      <c r="A66" s="90"/>
      <c r="B66" s="79"/>
      <c r="C66" s="79"/>
      <c r="D66" s="79"/>
      <c r="E66" s="79"/>
      <c r="F66" s="91"/>
      <c r="G66" s="91"/>
      <c r="H66" s="20" t="s">
        <v>7</v>
      </c>
      <c r="I66" s="20" t="s">
        <v>8</v>
      </c>
      <c r="J66" s="91"/>
      <c r="K66" s="80"/>
    </row>
    <row r="67" spans="1:13" ht="17.25" customHeight="1">
      <c r="A67" s="90"/>
      <c r="B67" s="79" t="s">
        <v>207</v>
      </c>
      <c r="C67" s="79"/>
      <c r="D67" s="91"/>
      <c r="E67" s="91"/>
      <c r="F67" s="91"/>
      <c r="G67" s="89" t="s">
        <v>204</v>
      </c>
      <c r="H67" s="426"/>
      <c r="I67" s="426"/>
      <c r="J67" s="140" t="s">
        <v>96</v>
      </c>
      <c r="K67" s="141" t="s">
        <v>80</v>
      </c>
    </row>
    <row r="68" spans="1:13" ht="17.25" customHeight="1">
      <c r="A68" s="90"/>
      <c r="B68" s="79" t="s">
        <v>208</v>
      </c>
      <c r="C68" s="79"/>
      <c r="D68" s="91"/>
      <c r="E68" s="91"/>
      <c r="F68" s="91"/>
      <c r="G68" s="89" t="s">
        <v>205</v>
      </c>
      <c r="H68" s="438">
        <v>2260</v>
      </c>
      <c r="I68" s="438">
        <v>2260</v>
      </c>
      <c r="J68" s="140" t="s">
        <v>97</v>
      </c>
      <c r="K68" s="255" t="s">
        <v>82</v>
      </c>
    </row>
    <row r="69" spans="1:13" ht="17.25" customHeight="1">
      <c r="A69" s="90"/>
      <c r="B69" s="79" t="s">
        <v>426</v>
      </c>
      <c r="C69" s="79"/>
      <c r="D69" s="91"/>
      <c r="E69" s="91"/>
      <c r="F69" s="91"/>
      <c r="G69" s="89" t="s">
        <v>427</v>
      </c>
      <c r="H69" s="594" t="str">
        <f>IF(COUNTBLANK(H74:H78)=0,(H74*H75*(H77+H78-H79)*273/3600/101.3/(273+H76)),"")</f>
        <v/>
      </c>
      <c r="I69" s="594" t="str">
        <f>IF(COUNTBLANK(I74:I78)=0,(I74*I75*(I77+I78-I79)*273/3600/101.3/(273+I76)),"")</f>
        <v/>
      </c>
      <c r="J69" s="140" t="s">
        <v>98</v>
      </c>
      <c r="K69" s="141" t="s">
        <v>71</v>
      </c>
      <c r="M69" s="23"/>
    </row>
    <row r="70" spans="1:13" ht="17.25" customHeight="1">
      <c r="A70" s="90"/>
      <c r="B70" s="91"/>
      <c r="C70" s="91"/>
      <c r="D70" s="94"/>
      <c r="E70" s="94"/>
      <c r="F70" s="94"/>
      <c r="G70" s="94"/>
      <c r="H70" s="94"/>
      <c r="I70" s="94"/>
      <c r="J70" s="94"/>
      <c r="K70" s="147"/>
      <c r="M70" s="23"/>
    </row>
    <row r="71" spans="1:13" ht="17.25" customHeight="1">
      <c r="A71" s="90"/>
      <c r="B71" s="244" t="s">
        <v>206</v>
      </c>
      <c r="C71" s="543"/>
      <c r="D71" s="543"/>
      <c r="E71" s="543"/>
      <c r="F71" s="139"/>
      <c r="G71" s="245"/>
      <c r="H71" s="245"/>
      <c r="I71" s="140"/>
      <c r="J71" s="140"/>
      <c r="K71" s="147"/>
      <c r="M71" s="79"/>
    </row>
    <row r="72" spans="1:13" ht="17.25" customHeight="1">
      <c r="A72" s="90"/>
      <c r="B72" s="543"/>
      <c r="C72" s="543"/>
      <c r="D72" s="543"/>
      <c r="E72" s="543"/>
      <c r="F72" s="139"/>
      <c r="G72" s="245"/>
      <c r="H72" s="245"/>
      <c r="I72" s="140"/>
      <c r="J72" s="140"/>
      <c r="K72" s="147"/>
      <c r="M72" s="79"/>
    </row>
    <row r="73" spans="1:13" ht="17.25" customHeight="1">
      <c r="A73" s="90"/>
      <c r="B73" s="543"/>
      <c r="C73" s="543"/>
      <c r="D73" s="543"/>
      <c r="E73" s="543"/>
      <c r="F73" s="139"/>
      <c r="G73" s="245"/>
      <c r="H73" s="245"/>
      <c r="I73" s="140"/>
      <c r="J73" s="140"/>
      <c r="K73" s="147"/>
      <c r="M73" s="79"/>
    </row>
    <row r="74" spans="1:13" ht="18" customHeight="1">
      <c r="A74" s="90"/>
      <c r="B74" s="788" t="s">
        <v>202</v>
      </c>
      <c r="C74" s="789"/>
      <c r="D74" s="789"/>
      <c r="E74" s="398"/>
      <c r="F74" s="582"/>
      <c r="G74" s="215" t="s">
        <v>362</v>
      </c>
      <c r="H74" s="431"/>
      <c r="I74" s="472"/>
      <c r="J74" s="246" t="s">
        <v>397</v>
      </c>
      <c r="K74" s="141" t="s">
        <v>71</v>
      </c>
      <c r="M74" s="28"/>
    </row>
    <row r="75" spans="1:13" ht="17.25" customHeight="1">
      <c r="A75" s="90"/>
      <c r="B75" s="788" t="s">
        <v>195</v>
      </c>
      <c r="C75" s="789"/>
      <c r="D75" s="789"/>
      <c r="E75" s="789"/>
      <c r="F75" s="582"/>
      <c r="G75" s="215" t="s">
        <v>363</v>
      </c>
      <c r="H75" s="432"/>
      <c r="I75" s="615"/>
      <c r="J75" s="248" t="s">
        <v>99</v>
      </c>
      <c r="K75" s="255" t="s">
        <v>82</v>
      </c>
      <c r="M75" s="28"/>
    </row>
    <row r="76" spans="1:13" ht="17.25" customHeight="1">
      <c r="A76" s="90"/>
      <c r="B76" s="788" t="s">
        <v>196</v>
      </c>
      <c r="C76" s="789"/>
      <c r="D76" s="789"/>
      <c r="E76" s="789"/>
      <c r="F76" s="789"/>
      <c r="G76" s="215" t="s">
        <v>364</v>
      </c>
      <c r="H76" s="433"/>
      <c r="I76" s="481"/>
      <c r="J76" s="246" t="s">
        <v>89</v>
      </c>
      <c r="K76" s="141" t="s">
        <v>25</v>
      </c>
      <c r="M76" s="28"/>
    </row>
    <row r="77" spans="1:13" ht="17.25" customHeight="1">
      <c r="A77" s="90"/>
      <c r="B77" s="788" t="s">
        <v>197</v>
      </c>
      <c r="C77" s="789"/>
      <c r="D77" s="789"/>
      <c r="E77" s="789"/>
      <c r="F77" s="789"/>
      <c r="G77" s="215" t="s">
        <v>365</v>
      </c>
      <c r="H77" s="434"/>
      <c r="I77" s="616"/>
      <c r="J77" s="246" t="s">
        <v>100</v>
      </c>
      <c r="K77" s="141" t="s">
        <v>80</v>
      </c>
      <c r="M77" s="23"/>
    </row>
    <row r="78" spans="1:13" ht="17.25" customHeight="1">
      <c r="A78" s="90"/>
      <c r="B78" s="812" t="s">
        <v>198</v>
      </c>
      <c r="C78" s="789"/>
      <c r="D78" s="789"/>
      <c r="E78" s="789"/>
      <c r="F78" s="789"/>
      <c r="G78" s="215" t="s">
        <v>366</v>
      </c>
      <c r="H78" s="434"/>
      <c r="I78" s="616"/>
      <c r="J78" s="246" t="s">
        <v>100</v>
      </c>
      <c r="K78" s="141" t="s">
        <v>80</v>
      </c>
    </row>
    <row r="79" spans="1:13" ht="17.25" customHeight="1">
      <c r="A79" s="90"/>
      <c r="B79" s="812" t="s">
        <v>199</v>
      </c>
      <c r="C79" s="789"/>
      <c r="D79" s="789"/>
      <c r="E79" s="789"/>
      <c r="F79" s="789"/>
      <c r="G79" s="215" t="s">
        <v>367</v>
      </c>
      <c r="H79" s="435" t="str">
        <f>IF(H76="","",IF($H$81="乾　式","0",10^(7.203-1735.74/(H76+234))))</f>
        <v/>
      </c>
      <c r="I79" s="435" t="str">
        <f>IF(I76="","",IF($H$81="乾　式","0",10^(7.203-1735.74/(I76+234))))</f>
        <v/>
      </c>
      <c r="J79" s="246" t="s">
        <v>100</v>
      </c>
      <c r="K79" s="141" t="s">
        <v>80</v>
      </c>
    </row>
    <row r="80" spans="1:13" ht="3" customHeight="1">
      <c r="A80" s="90"/>
      <c r="B80" s="595"/>
      <c r="C80" s="398"/>
      <c r="D80" s="398"/>
      <c r="E80" s="398"/>
      <c r="F80" s="398"/>
      <c r="G80" s="215"/>
      <c r="H80" s="150"/>
      <c r="I80" s="150"/>
      <c r="J80" s="246"/>
      <c r="K80" s="141"/>
    </row>
    <row r="81" spans="1:13" ht="17.25" customHeight="1">
      <c r="A81" s="90"/>
      <c r="B81" s="237" t="s">
        <v>448</v>
      </c>
      <c r="C81" s="398"/>
      <c r="D81" s="91"/>
      <c r="E81" s="91"/>
      <c r="F81" s="398"/>
      <c r="G81" s="596"/>
      <c r="H81" s="614" t="s">
        <v>509</v>
      </c>
      <c r="I81" s="91"/>
      <c r="J81" s="246"/>
      <c r="K81" s="141"/>
    </row>
    <row r="82" spans="1:13" ht="18" customHeight="1">
      <c r="A82" s="90"/>
      <c r="B82" s="540" t="s">
        <v>355</v>
      </c>
      <c r="C82" s="21"/>
      <c r="D82" s="21"/>
      <c r="E82" s="21"/>
      <c r="F82" s="21"/>
      <c r="G82" s="21"/>
      <c r="H82" s="554"/>
      <c r="I82" s="554"/>
      <c r="J82" s="140"/>
      <c r="K82" s="154"/>
    </row>
    <row r="83" spans="1:13" ht="18.75" customHeight="1">
      <c r="A83" s="90"/>
      <c r="B83" s="540" t="s">
        <v>356</v>
      </c>
      <c r="C83" s="21"/>
      <c r="D83" s="21"/>
      <c r="E83" s="21"/>
      <c r="F83" s="21"/>
      <c r="G83" s="21"/>
      <c r="H83" s="21"/>
      <c r="I83" s="21"/>
      <c r="J83" s="140"/>
      <c r="K83" s="154"/>
    </row>
    <row r="84" spans="1:13" ht="17.25" customHeight="1">
      <c r="A84" s="90"/>
      <c r="B84" s="813"/>
      <c r="C84" s="814"/>
      <c r="D84" s="814"/>
      <c r="E84" s="814"/>
      <c r="F84" s="814"/>
      <c r="G84" s="814"/>
      <c r="H84" s="20"/>
      <c r="I84" s="79"/>
      <c r="J84" s="140"/>
      <c r="K84" s="80"/>
      <c r="M84" s="31"/>
    </row>
    <row r="85" spans="1:13" ht="17.25" customHeight="1" thickBot="1">
      <c r="A85" s="90"/>
      <c r="B85" s="540"/>
      <c r="C85" s="21"/>
      <c r="D85" s="21"/>
      <c r="E85" s="21"/>
      <c r="F85" s="21"/>
      <c r="G85" s="21"/>
      <c r="H85" s="20"/>
      <c r="I85" s="79"/>
      <c r="J85" s="140"/>
      <c r="K85" s="80"/>
      <c r="M85" s="62"/>
    </row>
    <row r="86" spans="1:13" ht="17.25" customHeight="1" thickBot="1">
      <c r="A86" s="90"/>
      <c r="B86" s="540" t="s">
        <v>211</v>
      </c>
      <c r="C86" s="540"/>
      <c r="D86" s="91"/>
      <c r="E86" s="91"/>
      <c r="F86" s="91"/>
      <c r="G86" s="89" t="s">
        <v>209</v>
      </c>
      <c r="H86" s="439" t="str">
        <f>IF(COUNTBLANK(H74:H78)=0,H68*H67/(3600*H69)*100,"")</f>
        <v/>
      </c>
      <c r="I86" s="439" t="str">
        <f>IF(COUNTBLANK(I74:I78)=0,I68*I67/(3600*I69)*100,"")</f>
        <v/>
      </c>
      <c r="J86" s="155" t="s">
        <v>101</v>
      </c>
      <c r="K86" s="141" t="s">
        <v>25</v>
      </c>
    </row>
    <row r="87" spans="1:13" ht="9" customHeight="1" thickBot="1">
      <c r="A87" s="90"/>
      <c r="B87" s="20"/>
      <c r="C87" s="540"/>
      <c r="D87" s="91"/>
      <c r="E87" s="91"/>
      <c r="F87" s="91"/>
      <c r="G87" s="91"/>
      <c r="H87" s="20"/>
      <c r="I87" s="65"/>
      <c r="J87" s="156"/>
      <c r="K87" s="141"/>
    </row>
    <row r="88" spans="1:13" ht="17.25" customHeight="1" thickBot="1">
      <c r="A88" s="90"/>
      <c r="B88" s="79"/>
      <c r="C88" s="79"/>
      <c r="D88" s="91"/>
      <c r="E88" s="91"/>
      <c r="F88" s="91"/>
      <c r="G88" s="91"/>
      <c r="H88" s="157" t="s">
        <v>210</v>
      </c>
      <c r="I88" s="440" t="str">
        <f>IF(COUNTBLANK(H86:I86)=0,(H86+I86)/2,"")</f>
        <v/>
      </c>
      <c r="J88" s="155" t="s">
        <v>101</v>
      </c>
      <c r="K88" s="141" t="s">
        <v>25</v>
      </c>
    </row>
    <row r="89" spans="1:13" ht="9" customHeight="1" thickBot="1">
      <c r="A89" s="90"/>
      <c r="B89" s="91"/>
      <c r="C89" s="20"/>
      <c r="D89" s="91"/>
      <c r="E89" s="91"/>
      <c r="F89" s="91"/>
      <c r="G89" s="20"/>
      <c r="H89" s="20"/>
      <c r="I89" s="31"/>
      <c r="J89" s="20"/>
      <c r="K89" s="141"/>
    </row>
    <row r="90" spans="1:13" ht="17.25" customHeight="1" thickBot="1">
      <c r="A90" s="90"/>
      <c r="B90" s="20"/>
      <c r="C90" s="20"/>
      <c r="D90" s="91"/>
      <c r="E90" s="91"/>
      <c r="F90" s="91"/>
      <c r="G90" s="20"/>
      <c r="H90" s="82" t="s">
        <v>11</v>
      </c>
      <c r="I90" s="441" t="str">
        <f>IF(I88&lt;&gt;"",ABS(H86-I86)/I88,"")</f>
        <v/>
      </c>
      <c r="J90" s="227" t="s">
        <v>474</v>
      </c>
      <c r="K90" s="141"/>
    </row>
    <row r="91" spans="1:13" ht="17.25" customHeight="1">
      <c r="A91" s="90"/>
      <c r="B91" s="20"/>
      <c r="C91" s="20"/>
      <c r="D91" s="91"/>
      <c r="E91" s="91"/>
      <c r="F91" s="91"/>
      <c r="G91" s="20"/>
      <c r="H91" s="82"/>
      <c r="I91" s="92"/>
      <c r="J91" s="20"/>
      <c r="K91" s="80"/>
    </row>
    <row r="92" spans="1:13" ht="17.25" customHeight="1">
      <c r="A92" s="103" t="s">
        <v>182</v>
      </c>
      <c r="B92" s="237"/>
      <c r="C92" s="20"/>
      <c r="D92" s="20"/>
      <c r="E92" s="91"/>
      <c r="F92" s="91" t="s">
        <v>487</v>
      </c>
      <c r="G92" s="14"/>
      <c r="H92" s="20"/>
      <c r="I92" s="92"/>
      <c r="J92" s="20"/>
      <c r="K92" s="80"/>
    </row>
    <row r="93" spans="1:13" ht="17.25" customHeight="1">
      <c r="A93" s="90"/>
      <c r="B93" s="20"/>
      <c r="C93" s="20"/>
      <c r="D93" s="91"/>
      <c r="E93" s="91"/>
      <c r="F93" s="91"/>
      <c r="G93" s="20"/>
      <c r="H93" s="82"/>
      <c r="I93" s="92"/>
      <c r="J93" s="20"/>
      <c r="K93" s="80"/>
    </row>
    <row r="94" spans="1:13" ht="17.25" customHeight="1">
      <c r="A94" s="90"/>
      <c r="B94" s="20"/>
      <c r="C94" s="20"/>
      <c r="D94" s="91"/>
      <c r="E94" s="91"/>
      <c r="F94" s="91"/>
      <c r="G94" s="20"/>
      <c r="H94" s="82"/>
      <c r="I94" s="92"/>
      <c r="J94" s="20"/>
      <c r="K94" s="80"/>
    </row>
    <row r="95" spans="1:13" ht="17.25" customHeight="1">
      <c r="A95" s="90"/>
      <c r="B95" s="20"/>
      <c r="C95" s="20"/>
      <c r="D95" s="91"/>
      <c r="E95" s="91"/>
      <c r="F95" s="91"/>
      <c r="G95" s="20"/>
      <c r="H95" s="82"/>
      <c r="I95" s="92"/>
      <c r="J95" s="20"/>
      <c r="K95" s="80"/>
    </row>
    <row r="96" spans="1:13" ht="17.25" customHeight="1">
      <c r="A96" s="90"/>
      <c r="B96" s="20"/>
      <c r="C96" s="20"/>
      <c r="D96" s="91"/>
      <c r="E96" s="91"/>
      <c r="F96" s="91"/>
      <c r="G96" s="20"/>
      <c r="H96" s="82"/>
      <c r="I96" s="92"/>
      <c r="J96" s="20"/>
      <c r="K96" s="80"/>
    </row>
    <row r="97" spans="1:11" ht="17.25" customHeight="1">
      <c r="A97" s="90"/>
      <c r="B97" s="20"/>
      <c r="C97" s="20"/>
      <c r="D97" s="91"/>
      <c r="E97" s="91"/>
      <c r="F97" s="91"/>
      <c r="G97" s="20"/>
      <c r="H97" s="82"/>
      <c r="I97" s="92"/>
      <c r="J97" s="20"/>
      <c r="K97" s="80"/>
    </row>
    <row r="98" spans="1:11" ht="17.25" customHeight="1">
      <c r="A98" s="90"/>
      <c r="B98" s="20"/>
      <c r="C98" s="20"/>
      <c r="D98" s="91"/>
      <c r="E98" s="91"/>
      <c r="F98" s="91"/>
      <c r="G98" s="20"/>
      <c r="H98" s="82"/>
      <c r="I98" s="92"/>
      <c r="J98" s="20"/>
      <c r="K98" s="80"/>
    </row>
    <row r="99" spans="1:11" ht="17.25" customHeight="1">
      <c r="A99" s="90"/>
      <c r="B99" s="20"/>
      <c r="C99" s="20"/>
      <c r="D99" s="91"/>
      <c r="E99" s="91"/>
      <c r="F99" s="91"/>
      <c r="G99" s="20"/>
      <c r="H99" s="82"/>
      <c r="I99" s="92"/>
      <c r="J99" s="20"/>
      <c r="K99" s="80"/>
    </row>
    <row r="100" spans="1:11" ht="17.25" customHeight="1" thickBot="1">
      <c r="A100" s="114"/>
      <c r="B100" s="118"/>
      <c r="C100" s="118"/>
      <c r="D100" s="118"/>
      <c r="E100" s="118"/>
      <c r="F100" s="118"/>
      <c r="G100" s="118"/>
      <c r="H100" s="118"/>
      <c r="I100" s="118"/>
      <c r="J100" s="118"/>
      <c r="K100" s="119"/>
    </row>
    <row r="101" spans="1:11" ht="17.25" customHeight="1">
      <c r="J101" s="22"/>
      <c r="K101" s="22"/>
    </row>
    <row r="102" spans="1:11" ht="17.25" customHeight="1"/>
    <row r="103" spans="1:11" ht="15" customHeight="1"/>
    <row r="104" spans="1:11" ht="8.1" customHeight="1"/>
  </sheetData>
  <sheetProtection password="CC9A" sheet="1" objects="1" scenarios="1" formatCells="0" formatRows="0" insertRows="0" deleteRows="0"/>
  <mergeCells count="38">
    <mergeCell ref="A2:K2"/>
    <mergeCell ref="B3:I3"/>
    <mergeCell ref="J3:K3"/>
    <mergeCell ref="B4:G4"/>
    <mergeCell ref="I4:K4"/>
    <mergeCell ref="B5:B6"/>
    <mergeCell ref="C5:E5"/>
    <mergeCell ref="F5:F6"/>
    <mergeCell ref="H5:H6"/>
    <mergeCell ref="J5:J6"/>
    <mergeCell ref="C6:E6"/>
    <mergeCell ref="B54:I54"/>
    <mergeCell ref="J54:K54"/>
    <mergeCell ref="B55:G55"/>
    <mergeCell ref="B30:D30"/>
    <mergeCell ref="B34:D34"/>
    <mergeCell ref="B35:E35"/>
    <mergeCell ref="B36:F36"/>
    <mergeCell ref="B37:F37"/>
    <mergeCell ref="B38:F38"/>
    <mergeCell ref="B39:F39"/>
    <mergeCell ref="A53:K53"/>
    <mergeCell ref="B8:J14"/>
    <mergeCell ref="B84:G84"/>
    <mergeCell ref="B74:D74"/>
    <mergeCell ref="B75:E75"/>
    <mergeCell ref="B76:F76"/>
    <mergeCell ref="I55:K55"/>
    <mergeCell ref="B77:F77"/>
    <mergeCell ref="B56:B57"/>
    <mergeCell ref="C56:E56"/>
    <mergeCell ref="F56:F57"/>
    <mergeCell ref="H56:H57"/>
    <mergeCell ref="J56:J57"/>
    <mergeCell ref="C57:E57"/>
    <mergeCell ref="B60:J63"/>
    <mergeCell ref="B78:F78"/>
    <mergeCell ref="B79:F79"/>
  </mergeCells>
  <phoneticPr fontId="3"/>
  <conditionalFormatting sqref="I90">
    <cfRule type="cellIs" dxfId="7" priority="2" stopIfTrue="1" operator="greaterThan">
      <formula>0.05</formula>
    </cfRule>
  </conditionalFormatting>
  <conditionalFormatting sqref="I50">
    <cfRule type="cellIs" dxfId="6" priority="1" stopIfTrue="1" operator="greaterThan">
      <formula>0.05</formula>
    </cfRule>
  </conditionalFormatting>
  <dataValidations count="1">
    <dataValidation type="list" allowBlank="1" showInputMessage="1" showErrorMessage="1" sqref="H81 H41">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scaleWithDoc="0" alignWithMargins="0"/>
  <rowBreaks count="1" manualBreakCount="1">
    <brk id="104" max="16383" man="1"/>
  </rowBreaks>
  <ignoredErrors>
    <ignoredError sqref="H30:I30"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view="pageBreakPreview" zoomScaleNormal="100" zoomScaleSheetLayoutView="100" workbookViewId="0">
      <selection activeCell="C5" sqref="C5:D5"/>
    </sheetView>
  </sheetViews>
  <sheetFormatPr defaultColWidth="9" defaultRowHeight="13.5"/>
  <cols>
    <col min="1" max="1" width="8.375" style="11" customWidth="1"/>
    <col min="2" max="2" width="6.125" style="11" customWidth="1"/>
    <col min="3" max="3" width="9.125" style="11" customWidth="1"/>
    <col min="4" max="4" width="12.25" style="11" customWidth="1"/>
    <col min="5" max="5" width="9.375" style="11" customWidth="1"/>
    <col min="6" max="6" width="9.125" style="11" customWidth="1"/>
    <col min="7" max="8" width="8.5" style="11" customWidth="1"/>
    <col min="9" max="9" width="8" style="11" customWidth="1"/>
    <col min="10" max="10" width="10.125" style="11" customWidth="1"/>
    <col min="11" max="11" width="5.625" style="386" customWidth="1"/>
    <col min="12" max="16384" width="9" style="11"/>
  </cols>
  <sheetData>
    <row r="1" spans="1:11" ht="15" customHeight="1" thickBot="1">
      <c r="A1" s="22"/>
      <c r="B1" s="22"/>
      <c r="C1" s="22"/>
      <c r="D1" s="22"/>
      <c r="E1" s="22"/>
      <c r="F1" s="22"/>
      <c r="G1" s="22"/>
      <c r="H1" s="22"/>
      <c r="I1" s="22"/>
      <c r="J1" s="22"/>
    </row>
    <row r="2" spans="1:11" s="23" customFormat="1" ht="18.75" customHeight="1" thickBot="1">
      <c r="A2" s="793" t="s">
        <v>111</v>
      </c>
      <c r="B2" s="794"/>
      <c r="C2" s="794"/>
      <c r="D2" s="794"/>
      <c r="E2" s="794"/>
      <c r="F2" s="794"/>
      <c r="G2" s="794"/>
      <c r="H2" s="794"/>
      <c r="I2" s="794"/>
      <c r="J2" s="795"/>
      <c r="K2" s="385"/>
    </row>
    <row r="3" spans="1:11" s="23" customFormat="1" ht="28.5" customHeight="1" thickTop="1">
      <c r="A3" s="27" t="s">
        <v>115</v>
      </c>
      <c r="B3" s="796" t="s">
        <v>69</v>
      </c>
      <c r="C3" s="797"/>
      <c r="D3" s="797"/>
      <c r="E3" s="797"/>
      <c r="F3" s="797"/>
      <c r="G3" s="797"/>
      <c r="H3" s="797"/>
      <c r="I3" s="844" t="str">
        <f xml:space="preserve"> IF(表紙!$C$12="選択してください","","ガス種："&amp;表紙!$E$11)</f>
        <v>ガス種：選択してください</v>
      </c>
      <c r="J3" s="845"/>
      <c r="K3" s="349"/>
    </row>
    <row r="4" spans="1:11" s="23" customFormat="1" ht="18" customHeight="1" thickBot="1">
      <c r="A4" s="15" t="s">
        <v>141</v>
      </c>
      <c r="B4" s="841" t="str">
        <f>IF(表紙!$B$6=0,"",表紙!$B$6)</f>
        <v/>
      </c>
      <c r="C4" s="799"/>
      <c r="D4" s="799"/>
      <c r="E4" s="842"/>
      <c r="F4" s="550" t="s">
        <v>1</v>
      </c>
      <c r="G4" s="802" t="str">
        <f>IF(表紙!$G$5=0,"",表紙!$G$5)</f>
        <v/>
      </c>
      <c r="H4" s="803"/>
      <c r="I4" s="803"/>
      <c r="J4" s="804"/>
      <c r="K4" s="349"/>
    </row>
    <row r="5" spans="1:11" s="23" customFormat="1" ht="15.75" customHeight="1">
      <c r="A5" s="403" t="s">
        <v>7</v>
      </c>
      <c r="B5" s="833" t="s">
        <v>21</v>
      </c>
      <c r="C5" s="851"/>
      <c r="D5" s="851"/>
      <c r="E5" s="833" t="s">
        <v>17</v>
      </c>
      <c r="F5" s="404"/>
      <c r="G5" s="833" t="s">
        <v>12</v>
      </c>
      <c r="H5" s="404"/>
      <c r="I5" s="849" t="s">
        <v>68</v>
      </c>
      <c r="J5" s="8"/>
      <c r="K5" s="349"/>
    </row>
    <row r="6" spans="1:11" s="23" customFormat="1" ht="15.75" customHeight="1" thickBot="1">
      <c r="A6" s="405" t="s">
        <v>8</v>
      </c>
      <c r="B6" s="736"/>
      <c r="C6" s="850"/>
      <c r="D6" s="850"/>
      <c r="E6" s="736"/>
      <c r="F6" s="406"/>
      <c r="G6" s="736"/>
      <c r="H6" s="406"/>
      <c r="I6" s="736"/>
      <c r="J6" s="9"/>
      <c r="K6" s="349"/>
    </row>
    <row r="7" spans="1:11" s="23" customFormat="1" ht="9" customHeight="1">
      <c r="A7" s="158"/>
      <c r="B7" s="512"/>
      <c r="C7" s="512"/>
      <c r="D7" s="512"/>
      <c r="E7" s="512"/>
      <c r="F7" s="512"/>
      <c r="G7" s="512"/>
      <c r="H7" s="512"/>
      <c r="I7" s="512"/>
      <c r="J7" s="513"/>
      <c r="K7" s="349"/>
    </row>
    <row r="8" spans="1:11" s="23" customFormat="1" ht="14.25">
      <c r="A8" s="159"/>
      <c r="B8" s="511" t="s">
        <v>488</v>
      </c>
      <c r="C8" s="138"/>
      <c r="D8" s="138"/>
      <c r="E8" s="138"/>
      <c r="F8" s="138"/>
      <c r="G8" s="138"/>
      <c r="H8" s="138"/>
      <c r="I8" s="138"/>
      <c r="J8" s="146"/>
      <c r="K8" s="349"/>
    </row>
    <row r="9" spans="1:11" s="23" customFormat="1" ht="14.45" customHeight="1">
      <c r="A9" s="159"/>
      <c r="B9" s="810" t="s">
        <v>265</v>
      </c>
      <c r="C9" s="810"/>
      <c r="D9" s="810"/>
      <c r="E9" s="810"/>
      <c r="F9" s="810"/>
      <c r="G9" s="810"/>
      <c r="H9" s="810"/>
      <c r="I9" s="810"/>
      <c r="J9" s="146"/>
      <c r="K9" s="349"/>
    </row>
    <row r="10" spans="1:11" s="23" customFormat="1" ht="14.45" customHeight="1">
      <c r="A10" s="159"/>
      <c r="B10" s="810"/>
      <c r="C10" s="810"/>
      <c r="D10" s="810"/>
      <c r="E10" s="810"/>
      <c r="F10" s="810"/>
      <c r="G10" s="810"/>
      <c r="H10" s="810"/>
      <c r="I10" s="810"/>
      <c r="J10" s="146"/>
      <c r="K10" s="349"/>
    </row>
    <row r="11" spans="1:11" s="23" customFormat="1" ht="14.45" customHeight="1">
      <c r="A11" s="159"/>
      <c r="B11" s="810"/>
      <c r="C11" s="810"/>
      <c r="D11" s="810"/>
      <c r="E11" s="810"/>
      <c r="F11" s="810"/>
      <c r="G11" s="810"/>
      <c r="H11" s="810"/>
      <c r="I11" s="810"/>
      <c r="J11" s="146"/>
      <c r="K11" s="349"/>
    </row>
    <row r="12" spans="1:11" s="23" customFormat="1" ht="14.45" customHeight="1">
      <c r="A12" s="159"/>
      <c r="B12" s="810"/>
      <c r="C12" s="810"/>
      <c r="D12" s="810"/>
      <c r="E12" s="810"/>
      <c r="F12" s="810"/>
      <c r="G12" s="810"/>
      <c r="H12" s="810"/>
      <c r="I12" s="810"/>
      <c r="J12" s="146"/>
      <c r="K12" s="349"/>
    </row>
    <row r="13" spans="1:11" s="23" customFormat="1" ht="14.45" customHeight="1">
      <c r="A13" s="159"/>
      <c r="B13" s="810"/>
      <c r="C13" s="810"/>
      <c r="D13" s="810"/>
      <c r="E13" s="810"/>
      <c r="F13" s="810"/>
      <c r="G13" s="810"/>
      <c r="H13" s="810"/>
      <c r="I13" s="810"/>
      <c r="J13" s="146"/>
      <c r="K13" s="349"/>
    </row>
    <row r="14" spans="1:11" s="23" customFormat="1" ht="14.45" customHeight="1">
      <c r="A14" s="159"/>
      <c r="B14" s="810"/>
      <c r="C14" s="810"/>
      <c r="D14" s="810"/>
      <c r="E14" s="810"/>
      <c r="F14" s="810"/>
      <c r="G14" s="810"/>
      <c r="H14" s="810"/>
      <c r="I14" s="810"/>
      <c r="J14" s="146"/>
      <c r="K14" s="349"/>
    </row>
    <row r="15" spans="1:11" s="23" customFormat="1" ht="14.45" customHeight="1">
      <c r="A15" s="159"/>
      <c r="B15" s="160"/>
      <c r="C15" s="160"/>
      <c r="D15" s="160"/>
      <c r="E15" s="160"/>
      <c r="F15" s="160"/>
      <c r="G15" s="160"/>
      <c r="H15" s="160"/>
      <c r="I15" s="160"/>
      <c r="J15" s="146"/>
      <c r="K15" s="349"/>
    </row>
    <row r="16" spans="1:11" s="23" customFormat="1" ht="15" customHeight="1">
      <c r="A16" s="159"/>
      <c r="B16" s="138"/>
      <c r="C16" s="161"/>
      <c r="D16" s="161"/>
      <c r="E16" s="161"/>
      <c r="F16" s="161"/>
      <c r="G16" s="161"/>
      <c r="H16" s="161"/>
      <c r="I16" s="161"/>
      <c r="J16" s="146"/>
      <c r="K16" s="349"/>
    </row>
    <row r="17" spans="1:13" s="23" customFormat="1" ht="24.75" customHeight="1">
      <c r="A17" s="159"/>
      <c r="B17" s="138"/>
      <c r="C17" s="138"/>
      <c r="D17" s="138"/>
      <c r="E17" s="79"/>
      <c r="F17" s="79"/>
      <c r="G17" s="410" t="s">
        <v>7</v>
      </c>
      <c r="H17" s="410" t="s">
        <v>8</v>
      </c>
      <c r="I17" s="138"/>
      <c r="J17" s="146"/>
      <c r="K17" s="349"/>
    </row>
    <row r="18" spans="1:13" s="23" customFormat="1" ht="17.25" customHeight="1">
      <c r="A18" s="159"/>
      <c r="B18" s="138"/>
      <c r="C18" s="163" t="s">
        <v>216</v>
      </c>
      <c r="D18" s="79"/>
      <c r="E18" s="79"/>
      <c r="F18" s="180" t="s">
        <v>213</v>
      </c>
      <c r="G18" s="442"/>
      <c r="H18" s="442"/>
      <c r="I18" s="167" t="s">
        <v>39</v>
      </c>
      <c r="J18" s="168" t="s">
        <v>80</v>
      </c>
      <c r="K18" s="349"/>
    </row>
    <row r="19" spans="1:13" s="23" customFormat="1" ht="16.5" customHeight="1">
      <c r="A19" s="159"/>
      <c r="B19" s="164"/>
      <c r="C19" s="540" t="s">
        <v>217</v>
      </c>
      <c r="D19" s="79"/>
      <c r="E19" s="79"/>
      <c r="F19" s="126" t="s">
        <v>220</v>
      </c>
      <c r="G19" s="429"/>
      <c r="H19" s="429"/>
      <c r="I19" s="169" t="s">
        <v>43</v>
      </c>
      <c r="J19" s="168" t="s">
        <v>25</v>
      </c>
      <c r="K19" s="349"/>
      <c r="M19" s="28"/>
    </row>
    <row r="20" spans="1:13" s="23" customFormat="1" ht="7.5" customHeight="1" thickBot="1">
      <c r="A20" s="159"/>
      <c r="B20" s="164"/>
      <c r="C20" s="162"/>
      <c r="D20" s="164"/>
      <c r="E20" s="79"/>
      <c r="F20" s="89"/>
      <c r="G20" s="162"/>
      <c r="H20" s="162"/>
      <c r="I20" s="167"/>
      <c r="J20" s="168"/>
      <c r="K20" s="349"/>
      <c r="M20" s="29"/>
    </row>
    <row r="21" spans="1:13" s="23" customFormat="1" ht="16.5" customHeight="1" thickBot="1">
      <c r="A21" s="159"/>
      <c r="B21" s="138"/>
      <c r="C21" s="79" t="s">
        <v>218</v>
      </c>
      <c r="D21" s="79"/>
      <c r="E21" s="79"/>
      <c r="F21" s="126" t="s">
        <v>214</v>
      </c>
      <c r="G21" s="443" t="str">
        <f>IF(COUNTBLANK(G18:G19)=0,G18*(180-25)/(180-G19),"")</f>
        <v/>
      </c>
      <c r="H21" s="443" t="str">
        <f>IF(COUNTBLANK(H18:H19)=0,H18*(180-25)/(180-H19),"")</f>
        <v/>
      </c>
      <c r="I21" s="170" t="s">
        <v>39</v>
      </c>
      <c r="J21" s="168" t="s">
        <v>80</v>
      </c>
      <c r="K21" s="349"/>
      <c r="M21" s="29"/>
    </row>
    <row r="22" spans="1:13" s="23" customFormat="1" ht="7.5" customHeight="1" thickBot="1">
      <c r="A22" s="159"/>
      <c r="B22" s="138"/>
      <c r="C22" s="138"/>
      <c r="D22" s="166"/>
      <c r="E22" s="79"/>
      <c r="F22" s="126"/>
      <c r="G22" s="173"/>
      <c r="H22" s="174"/>
      <c r="I22" s="167"/>
      <c r="J22" s="168"/>
      <c r="K22" s="349"/>
      <c r="M22" s="29"/>
    </row>
    <row r="23" spans="1:13" s="23" customFormat="1" ht="25.5" customHeight="1" thickBot="1">
      <c r="A23" s="159"/>
      <c r="B23" s="138"/>
      <c r="C23" s="162"/>
      <c r="D23" s="162"/>
      <c r="E23" s="79"/>
      <c r="F23" s="138"/>
      <c r="G23" s="165" t="s">
        <v>221</v>
      </c>
      <c r="H23" s="487" t="str">
        <f>IF(COUNTBLANK(G21:H21)=0,(G21+H21)/2,"")</f>
        <v/>
      </c>
      <c r="I23" s="170" t="s">
        <v>39</v>
      </c>
      <c r="J23" s="168" t="s">
        <v>80</v>
      </c>
      <c r="K23" s="349"/>
      <c r="M23" s="28"/>
    </row>
    <row r="24" spans="1:13" ht="7.5" customHeight="1" thickBot="1">
      <c r="A24" s="159"/>
      <c r="B24" s="138"/>
      <c r="C24" s="138"/>
      <c r="D24" s="162"/>
      <c r="E24" s="91"/>
      <c r="F24" s="162"/>
      <c r="G24" s="162"/>
      <c r="H24" s="24"/>
      <c r="I24" s="171"/>
      <c r="J24" s="168"/>
    </row>
    <row r="25" spans="1:13" ht="18.75" customHeight="1" thickBot="1">
      <c r="A25" s="159"/>
      <c r="B25" s="138"/>
      <c r="C25" s="162"/>
      <c r="D25" s="162"/>
      <c r="E25" s="91"/>
      <c r="F25" s="162"/>
      <c r="G25" s="149" t="s">
        <v>11</v>
      </c>
      <c r="H25" s="444" t="str">
        <f>IF(H23&lt;&gt;"",ABS(G21-H21)/H23,"")</f>
        <v/>
      </c>
      <c r="I25" s="227" t="s">
        <v>475</v>
      </c>
      <c r="J25" s="168"/>
    </row>
    <row r="26" spans="1:13" ht="7.5" customHeight="1">
      <c r="A26" s="159"/>
      <c r="B26" s="138"/>
      <c r="C26" s="162"/>
      <c r="D26" s="162"/>
      <c r="E26" s="91"/>
      <c r="F26" s="162"/>
      <c r="G26" s="149"/>
      <c r="H26" s="175"/>
      <c r="I26" s="171"/>
      <c r="J26" s="168"/>
    </row>
    <row r="27" spans="1:13" ht="10.5" customHeight="1">
      <c r="A27" s="159"/>
      <c r="B27" s="138"/>
      <c r="C27" s="162"/>
      <c r="D27" s="162"/>
      <c r="E27" s="162"/>
      <c r="F27" s="149"/>
      <c r="G27" s="175"/>
      <c r="H27" s="162"/>
      <c r="I27" s="169"/>
      <c r="J27" s="168"/>
    </row>
    <row r="28" spans="1:13" s="23" customFormat="1" ht="12.75" customHeight="1">
      <c r="A28" s="32"/>
      <c r="B28" s="238" t="s">
        <v>251</v>
      </c>
      <c r="C28" s="196"/>
      <c r="D28" s="196"/>
      <c r="E28" s="79"/>
      <c r="F28" s="207"/>
      <c r="G28" s="241"/>
      <c r="H28" s="217"/>
      <c r="I28" s="87"/>
      <c r="J28" s="255"/>
      <c r="K28" s="353"/>
      <c r="L28" s="28"/>
      <c r="M28" s="28"/>
    </row>
    <row r="29" spans="1:13" s="23" customFormat="1" ht="17.25" customHeight="1">
      <c r="A29" s="78"/>
      <c r="B29" s="240" t="s">
        <v>256</v>
      </c>
      <c r="C29" s="540" t="s">
        <v>257</v>
      </c>
      <c r="D29" s="196"/>
      <c r="E29" s="196"/>
      <c r="F29" s="211" t="s">
        <v>266</v>
      </c>
      <c r="G29" s="445" t="str">
        <f>IF(G34="","",(G34*G35*(G37+G38-G39)*273/3600/101.3/(273+G36)))</f>
        <v/>
      </c>
      <c r="H29" s="445" t="str">
        <f>IF(H34="","",(H34*H35*(H37+H38-H39)*273/3600/101.3/(273+H36)))</f>
        <v/>
      </c>
      <c r="I29" s="87" t="s">
        <v>44</v>
      </c>
      <c r="J29" s="255" t="s">
        <v>71</v>
      </c>
      <c r="K29" s="353"/>
      <c r="L29" s="28"/>
      <c r="M29" s="28"/>
    </row>
    <row r="30" spans="1:13" s="23" customFormat="1" ht="3.75" customHeight="1">
      <c r="A30" s="256"/>
      <c r="B30" s="195"/>
      <c r="C30" s="196"/>
      <c r="D30" s="196"/>
      <c r="E30" s="79"/>
      <c r="F30" s="207"/>
      <c r="G30" s="242"/>
      <c r="H30" s="243"/>
      <c r="I30" s="87"/>
      <c r="J30" s="257"/>
      <c r="K30" s="42"/>
      <c r="L30" s="28"/>
      <c r="M30" s="28"/>
    </row>
    <row r="31" spans="1:13" ht="17.25" customHeight="1">
      <c r="A31" s="90"/>
      <c r="B31" s="244" t="s">
        <v>267</v>
      </c>
      <c r="C31" s="244"/>
      <c r="D31" s="94"/>
      <c r="E31" s="94"/>
      <c r="F31" s="94"/>
      <c r="G31" s="94"/>
      <c r="H31" s="94"/>
      <c r="I31" s="94"/>
      <c r="J31" s="258"/>
      <c r="K31" s="250"/>
      <c r="L31" s="14"/>
      <c r="M31" s="14"/>
    </row>
    <row r="32" spans="1:13" ht="19.5" customHeight="1">
      <c r="A32" s="197"/>
      <c r="B32" s="543"/>
      <c r="C32" s="543"/>
      <c r="D32" s="543"/>
      <c r="E32" s="543"/>
      <c r="F32" s="139"/>
      <c r="G32" s="245"/>
      <c r="H32" s="245"/>
      <c r="I32" s="140"/>
      <c r="J32" s="259"/>
      <c r="K32" s="250"/>
      <c r="L32" s="14"/>
      <c r="M32" s="14"/>
    </row>
    <row r="33" spans="1:13" ht="23.1" customHeight="1">
      <c r="A33" s="197"/>
      <c r="B33" s="543"/>
      <c r="C33" s="543"/>
      <c r="D33" s="543"/>
      <c r="E33" s="543"/>
      <c r="F33" s="139"/>
      <c r="G33" s="245"/>
      <c r="H33" s="245"/>
      <c r="I33" s="140"/>
      <c r="J33" s="259"/>
      <c r="K33" s="250"/>
      <c r="L33" s="250"/>
      <c r="M33" s="14"/>
    </row>
    <row r="34" spans="1:13" ht="18" customHeight="1">
      <c r="A34" s="90"/>
      <c r="B34" s="212" t="s">
        <v>270</v>
      </c>
      <c r="C34" s="213" t="s">
        <v>271</v>
      </c>
      <c r="D34" s="213"/>
      <c r="E34" s="21"/>
      <c r="F34" s="215" t="s">
        <v>368</v>
      </c>
      <c r="G34" s="431"/>
      <c r="H34" s="446"/>
      <c r="I34" s="246" t="s">
        <v>254</v>
      </c>
      <c r="J34" s="255" t="s">
        <v>71</v>
      </c>
      <c r="K34" s="353"/>
      <c r="L34" s="247"/>
      <c r="M34" s="14"/>
    </row>
    <row r="35" spans="1:13" ht="18" customHeight="1">
      <c r="A35" s="90"/>
      <c r="B35" s="212" t="s">
        <v>272</v>
      </c>
      <c r="C35" s="213" t="s">
        <v>273</v>
      </c>
      <c r="D35" s="213"/>
      <c r="E35" s="21"/>
      <c r="F35" s="215" t="s">
        <v>369</v>
      </c>
      <c r="G35" s="447"/>
      <c r="H35" s="448"/>
      <c r="I35" s="248" t="s">
        <v>255</v>
      </c>
      <c r="J35" s="255" t="s">
        <v>82</v>
      </c>
      <c r="K35" s="353"/>
      <c r="L35" s="247"/>
      <c r="M35" s="14"/>
    </row>
    <row r="36" spans="1:13" ht="18" customHeight="1">
      <c r="A36" s="90"/>
      <c r="B36" s="212" t="s">
        <v>274</v>
      </c>
      <c r="C36" s="213" t="s">
        <v>232</v>
      </c>
      <c r="D36" s="213"/>
      <c r="E36" s="21"/>
      <c r="F36" s="215" t="s">
        <v>370</v>
      </c>
      <c r="G36" s="433"/>
      <c r="H36" s="449"/>
      <c r="I36" s="246" t="s">
        <v>252</v>
      </c>
      <c r="J36" s="255" t="s">
        <v>25</v>
      </c>
      <c r="K36" s="353"/>
      <c r="L36" s="247"/>
      <c r="M36" s="14"/>
    </row>
    <row r="37" spans="1:13" ht="18" customHeight="1">
      <c r="A37" s="90"/>
      <c r="B37" s="214" t="s">
        <v>275</v>
      </c>
      <c r="C37" s="213" t="s">
        <v>234</v>
      </c>
      <c r="D37" s="213"/>
      <c r="E37" s="21"/>
      <c r="F37" s="215" t="s">
        <v>371</v>
      </c>
      <c r="G37" s="434"/>
      <c r="H37" s="450"/>
      <c r="I37" s="246" t="s">
        <v>253</v>
      </c>
      <c r="J37" s="255" t="s">
        <v>80</v>
      </c>
      <c r="K37" s="353"/>
      <c r="L37" s="247"/>
      <c r="M37" s="14"/>
    </row>
    <row r="38" spans="1:13" ht="18" customHeight="1">
      <c r="A38" s="90"/>
      <c r="B38" s="212" t="s">
        <v>276</v>
      </c>
      <c r="C38" s="213" t="s">
        <v>236</v>
      </c>
      <c r="D38" s="213"/>
      <c r="E38" s="21"/>
      <c r="F38" s="215" t="s">
        <v>372</v>
      </c>
      <c r="G38" s="434"/>
      <c r="H38" s="450"/>
      <c r="I38" s="246" t="s">
        <v>253</v>
      </c>
      <c r="J38" s="255" t="s">
        <v>80</v>
      </c>
      <c r="K38" s="353"/>
      <c r="L38" s="247"/>
      <c r="M38" s="14"/>
    </row>
    <row r="39" spans="1:13" ht="18" customHeight="1">
      <c r="A39" s="90"/>
      <c r="B39" s="212" t="s">
        <v>277</v>
      </c>
      <c r="C39" s="213" t="s">
        <v>398</v>
      </c>
      <c r="D39" s="213"/>
      <c r="E39" s="21"/>
      <c r="F39" s="215" t="s">
        <v>373</v>
      </c>
      <c r="G39" s="435" t="str">
        <f>IF(G36="","",IF($G$41="乾　式","0",10^(7.203-1735.74/(G36+234))))</f>
        <v/>
      </c>
      <c r="H39" s="435" t="str">
        <f>IF(H36="","",IF($G$41="乾　式","0",10^(7.203-1735.74/(H36+234))))</f>
        <v/>
      </c>
      <c r="I39" s="246" t="s">
        <v>253</v>
      </c>
      <c r="J39" s="255" t="s">
        <v>80</v>
      </c>
      <c r="K39" s="353"/>
      <c r="L39" s="247"/>
      <c r="M39" s="14"/>
    </row>
    <row r="40" spans="1:13" s="23" customFormat="1" ht="3.75" customHeight="1">
      <c r="A40" s="256"/>
      <c r="B40" s="195"/>
      <c r="C40" s="196"/>
      <c r="D40" s="196"/>
      <c r="E40" s="79"/>
      <c r="F40" s="207"/>
      <c r="G40" s="242"/>
      <c r="H40" s="243"/>
      <c r="I40" s="87"/>
      <c r="J40" s="257"/>
      <c r="K40" s="42"/>
      <c r="L40" s="42"/>
      <c r="M40" s="28"/>
    </row>
    <row r="41" spans="1:13" ht="18.75" customHeight="1">
      <c r="A41" s="252"/>
      <c r="B41" s="237" t="s">
        <v>448</v>
      </c>
      <c r="C41" s="398"/>
      <c r="D41" s="91"/>
      <c r="E41" s="91"/>
      <c r="F41" s="399"/>
      <c r="G41" s="614" t="s">
        <v>509</v>
      </c>
      <c r="H41" s="249"/>
      <c r="I41" s="91"/>
      <c r="J41" s="260"/>
      <c r="K41" s="250"/>
      <c r="L41" s="250"/>
      <c r="M41" s="14"/>
    </row>
    <row r="42" spans="1:13" ht="18" customHeight="1">
      <c r="A42" s="90"/>
      <c r="B42" s="810" t="s">
        <v>355</v>
      </c>
      <c r="C42" s="789"/>
      <c r="D42" s="789"/>
      <c r="E42" s="789"/>
      <c r="F42" s="789"/>
      <c r="G42" s="789"/>
      <c r="H42" s="582"/>
      <c r="I42" s="582"/>
      <c r="J42" s="259"/>
      <c r="K42" s="250"/>
      <c r="L42" s="250"/>
      <c r="M42" s="14"/>
    </row>
    <row r="43" spans="1:13" ht="18" customHeight="1">
      <c r="A43" s="252"/>
      <c r="B43" s="810" t="s">
        <v>356</v>
      </c>
      <c r="C43" s="789"/>
      <c r="D43" s="789"/>
      <c r="E43" s="789"/>
      <c r="F43" s="789"/>
      <c r="G43" s="789"/>
      <c r="H43" s="789"/>
      <c r="I43" s="789"/>
      <c r="J43" s="259"/>
      <c r="K43" s="250"/>
      <c r="L43" s="250"/>
      <c r="M43" s="250"/>
    </row>
    <row r="44" spans="1:13" ht="18" customHeight="1">
      <c r="A44" s="108"/>
      <c r="B44" s="540"/>
      <c r="C44" s="21"/>
      <c r="D44" s="21"/>
      <c r="E44" s="21"/>
      <c r="F44" s="21"/>
      <c r="G44" s="21"/>
      <c r="H44" s="20"/>
      <c r="I44" s="79"/>
      <c r="J44" s="259"/>
      <c r="K44" s="250"/>
      <c r="L44" s="250"/>
      <c r="M44" s="250"/>
    </row>
    <row r="45" spans="1:13" ht="13.35" customHeight="1">
      <c r="A45" s="108"/>
      <c r="B45" s="540"/>
      <c r="C45" s="21"/>
      <c r="D45" s="21"/>
      <c r="E45" s="21"/>
      <c r="F45" s="21"/>
      <c r="G45" s="21"/>
      <c r="H45" s="20"/>
      <c r="I45" s="79"/>
      <c r="J45" s="259"/>
      <c r="K45" s="250"/>
      <c r="L45" s="250"/>
      <c r="M45" s="250"/>
    </row>
    <row r="46" spans="1:13" ht="9" customHeight="1">
      <c r="A46" s="90"/>
      <c r="B46" s="91"/>
      <c r="C46" s="540"/>
      <c r="D46" s="540"/>
      <c r="E46" s="21"/>
      <c r="F46" s="21"/>
      <c r="G46" s="21"/>
      <c r="H46" s="21"/>
      <c r="I46" s="21"/>
      <c r="J46" s="261"/>
      <c r="K46" s="42"/>
      <c r="L46" s="44"/>
      <c r="M46" s="250"/>
    </row>
    <row r="47" spans="1:13" ht="22.5" customHeight="1">
      <c r="A47" s="159"/>
      <c r="B47" s="138"/>
      <c r="C47" s="848"/>
      <c r="D47" s="848"/>
      <c r="E47" s="848"/>
      <c r="F47" s="126"/>
      <c r="G47" s="592"/>
      <c r="H47" s="592"/>
      <c r="I47" s="169"/>
      <c r="J47" s="168"/>
      <c r="L47" s="250"/>
      <c r="M47" s="250"/>
    </row>
    <row r="48" spans="1:13" ht="22.5" customHeight="1">
      <c r="A48" s="159"/>
      <c r="B48" s="848" t="s">
        <v>219</v>
      </c>
      <c r="C48" s="848"/>
      <c r="D48" s="848"/>
      <c r="E48" s="14"/>
      <c r="F48" s="126" t="s">
        <v>215</v>
      </c>
      <c r="G48" s="451"/>
      <c r="H48" s="451"/>
      <c r="I48" s="169" t="s">
        <v>44</v>
      </c>
      <c r="J48" s="168" t="s">
        <v>71</v>
      </c>
      <c r="L48" s="386"/>
      <c r="M48" s="386"/>
    </row>
    <row r="49" spans="1:13" ht="22.5" customHeight="1">
      <c r="A49" s="159"/>
      <c r="B49" s="138"/>
      <c r="C49" s="91"/>
      <c r="D49" s="91"/>
      <c r="E49" s="91"/>
      <c r="F49" s="126"/>
      <c r="G49" s="592"/>
      <c r="H49" s="592"/>
      <c r="I49" s="169"/>
      <c r="J49" s="168"/>
      <c r="L49" s="386"/>
      <c r="M49" s="386"/>
    </row>
    <row r="50" spans="1:13" ht="22.5" customHeight="1">
      <c r="A50" s="159"/>
      <c r="B50" s="138"/>
      <c r="C50" s="544"/>
      <c r="D50" s="544"/>
      <c r="E50" s="544"/>
      <c r="F50" s="126"/>
      <c r="G50" s="592"/>
      <c r="H50" s="592"/>
      <c r="I50" s="169"/>
      <c r="J50" s="168"/>
    </row>
    <row r="51" spans="1:13" ht="22.5" customHeight="1" thickBot="1">
      <c r="A51" s="176"/>
      <c r="B51" s="177"/>
      <c r="C51" s="262"/>
      <c r="D51" s="262"/>
      <c r="E51" s="262"/>
      <c r="F51" s="263"/>
      <c r="G51" s="593"/>
      <c r="H51" s="593"/>
      <c r="I51" s="264"/>
      <c r="J51" s="265"/>
    </row>
    <row r="52" spans="1:13" ht="22.5" customHeight="1" thickBot="1">
      <c r="A52" s="22"/>
      <c r="B52" s="22"/>
      <c r="C52" s="22"/>
      <c r="D52" s="22"/>
      <c r="E52" s="22"/>
      <c r="F52" s="22"/>
      <c r="G52" s="22"/>
      <c r="H52" s="22"/>
      <c r="I52" s="22"/>
      <c r="J52" s="22"/>
    </row>
    <row r="53" spans="1:13" ht="18.75" customHeight="1" thickBot="1">
      <c r="A53" s="793" t="s">
        <v>111</v>
      </c>
      <c r="B53" s="794"/>
      <c r="C53" s="794"/>
      <c r="D53" s="794"/>
      <c r="E53" s="794"/>
      <c r="F53" s="794"/>
      <c r="G53" s="794"/>
      <c r="H53" s="794"/>
      <c r="I53" s="794"/>
      <c r="J53" s="795"/>
    </row>
    <row r="54" spans="1:13" s="23" customFormat="1" ht="28.5" customHeight="1" thickTop="1">
      <c r="A54" s="27" t="s">
        <v>115</v>
      </c>
      <c r="B54" s="796" t="s">
        <v>69</v>
      </c>
      <c r="C54" s="797"/>
      <c r="D54" s="797"/>
      <c r="E54" s="797"/>
      <c r="F54" s="797"/>
      <c r="G54" s="797"/>
      <c r="H54" s="797"/>
      <c r="I54" s="844" t="str">
        <f xml:space="preserve"> IF(表紙!$C$12="選択してください","","ガス種："&amp;表紙!$E$11)</f>
        <v>ガス種：選択してください</v>
      </c>
      <c r="J54" s="845"/>
      <c r="K54" s="349"/>
      <c r="M54" s="29"/>
    </row>
    <row r="55" spans="1:13" s="23" customFormat="1" ht="18" customHeight="1" thickBot="1">
      <c r="A55" s="15" t="s">
        <v>141</v>
      </c>
      <c r="B55" s="841" t="str">
        <f>IF(表紙!$B$6=0,"",表紙!$B$6)</f>
        <v/>
      </c>
      <c r="C55" s="799"/>
      <c r="D55" s="799"/>
      <c r="E55" s="842"/>
      <c r="F55" s="550" t="s">
        <v>1</v>
      </c>
      <c r="G55" s="802" t="str">
        <f>IF(表紙!$G$5=0,"",表紙!$G$5)</f>
        <v/>
      </c>
      <c r="H55" s="803"/>
      <c r="I55" s="803"/>
      <c r="J55" s="804"/>
      <c r="K55" s="349"/>
      <c r="M55" s="29"/>
    </row>
    <row r="56" spans="1:13" ht="15" customHeight="1">
      <c r="A56" s="159"/>
      <c r="B56" s="138"/>
      <c r="C56" s="544"/>
      <c r="D56" s="544"/>
      <c r="E56" s="544"/>
      <c r="F56" s="126"/>
      <c r="G56" s="592"/>
      <c r="H56" s="592"/>
      <c r="I56" s="169"/>
      <c r="J56" s="168"/>
    </row>
    <row r="57" spans="1:13" ht="15" customHeight="1">
      <c r="A57" s="159"/>
      <c r="B57" s="138"/>
      <c r="C57" s="544"/>
      <c r="D57" s="544"/>
      <c r="E57" s="544"/>
      <c r="F57" s="126"/>
      <c r="G57" s="592"/>
      <c r="H57" s="592"/>
      <c r="I57" s="169"/>
      <c r="J57" s="168"/>
    </row>
    <row r="58" spans="1:13" ht="15" customHeight="1">
      <c r="A58" s="159"/>
      <c r="B58" s="164"/>
      <c r="C58" s="162"/>
      <c r="D58" s="164"/>
      <c r="E58" s="79"/>
      <c r="F58" s="138"/>
      <c r="G58" s="162"/>
      <c r="H58" s="162"/>
      <c r="I58" s="167"/>
      <c r="J58" s="168"/>
    </row>
    <row r="59" spans="1:13" ht="15" customHeight="1">
      <c r="A59" s="159"/>
      <c r="B59" s="149" t="s">
        <v>2</v>
      </c>
      <c r="C59" s="162"/>
      <c r="D59" s="164"/>
      <c r="E59" s="79"/>
      <c r="F59" s="138"/>
      <c r="G59" s="162"/>
      <c r="H59" s="162"/>
      <c r="I59" s="167"/>
      <c r="J59" s="172"/>
    </row>
    <row r="60" spans="1:13" ht="15" customHeight="1">
      <c r="A60" s="159"/>
      <c r="B60" s="138"/>
      <c r="C60" s="162"/>
      <c r="D60" s="162"/>
      <c r="E60" s="162"/>
      <c r="F60" s="162"/>
      <c r="G60" s="162"/>
      <c r="H60" s="162"/>
      <c r="I60" s="138"/>
      <c r="J60" s="146"/>
    </row>
    <row r="61" spans="1:13" ht="15" customHeight="1">
      <c r="A61" s="159"/>
      <c r="B61" s="91"/>
      <c r="C61" s="162"/>
      <c r="D61" s="162"/>
      <c r="E61" s="162"/>
      <c r="F61" s="162"/>
      <c r="G61" s="162"/>
      <c r="H61" s="162"/>
      <c r="I61" s="138"/>
      <c r="J61" s="146"/>
    </row>
    <row r="62" spans="1:13" ht="15" customHeight="1">
      <c r="A62" s="159"/>
      <c r="B62" s="22"/>
      <c r="C62" s="162"/>
      <c r="D62" s="162"/>
      <c r="E62" s="162"/>
      <c r="F62" s="162"/>
      <c r="G62" s="162"/>
      <c r="H62" s="162"/>
      <c r="I62" s="138"/>
      <c r="J62" s="146"/>
    </row>
    <row r="63" spans="1:13" ht="15" customHeight="1">
      <c r="A63" s="159"/>
      <c r="B63" s="138"/>
      <c r="C63" s="162"/>
      <c r="D63" s="162"/>
      <c r="E63" s="162"/>
      <c r="F63" s="162"/>
      <c r="G63" s="162"/>
      <c r="H63" s="162"/>
      <c r="I63" s="138"/>
      <c r="J63" s="146"/>
    </row>
    <row r="64" spans="1:13" ht="15" customHeight="1">
      <c r="A64" s="159"/>
      <c r="C64" s="138"/>
      <c r="D64" s="138"/>
      <c r="E64" s="138"/>
      <c r="F64" s="138"/>
      <c r="G64" s="138"/>
      <c r="H64" s="138"/>
      <c r="I64" s="138"/>
      <c r="J64" s="146"/>
    </row>
    <row r="65" spans="1:13" ht="15" customHeight="1">
      <c r="A65" s="159"/>
      <c r="B65" s="138"/>
      <c r="C65" s="138"/>
      <c r="D65" s="138"/>
      <c r="E65" s="138"/>
      <c r="F65" s="138"/>
      <c r="G65" s="138"/>
      <c r="H65" s="138"/>
      <c r="I65" s="138"/>
      <c r="J65" s="146"/>
    </row>
    <row r="66" spans="1:13" ht="15" customHeight="1">
      <c r="A66" s="159"/>
      <c r="B66" s="138"/>
      <c r="C66" s="138"/>
      <c r="D66" s="138"/>
      <c r="E66" s="138"/>
      <c r="F66" s="138"/>
      <c r="G66" s="138"/>
      <c r="H66" s="138"/>
      <c r="I66" s="138"/>
      <c r="J66" s="146"/>
    </row>
    <row r="67" spans="1:13" ht="15" customHeight="1">
      <c r="A67" s="159"/>
      <c r="B67" s="22"/>
      <c r="C67" s="138"/>
      <c r="D67" s="138"/>
      <c r="E67" s="138"/>
      <c r="F67" s="138"/>
      <c r="G67" s="138"/>
      <c r="H67" s="138"/>
      <c r="I67" s="138"/>
      <c r="J67" s="146"/>
    </row>
    <row r="68" spans="1:13" ht="15" customHeight="1">
      <c r="A68" s="159"/>
      <c r="B68" s="138"/>
      <c r="C68" s="138"/>
      <c r="D68" s="138"/>
      <c r="E68" s="138"/>
      <c r="F68" s="138"/>
      <c r="G68" s="138"/>
      <c r="H68" s="138"/>
      <c r="I68" s="138"/>
      <c r="J68" s="146"/>
    </row>
    <row r="69" spans="1:13" ht="15" customHeight="1">
      <c r="A69" s="159"/>
      <c r="B69" s="138"/>
      <c r="C69" s="138"/>
      <c r="D69" s="138"/>
      <c r="E69" s="138"/>
      <c r="F69" s="138"/>
      <c r="G69" s="138"/>
      <c r="H69" s="138"/>
      <c r="I69" s="138"/>
      <c r="J69" s="146"/>
    </row>
    <row r="70" spans="1:13" ht="15" customHeight="1">
      <c r="A70" s="159"/>
      <c r="B70" s="179"/>
      <c r="C70" s="138"/>
      <c r="D70" s="138"/>
      <c r="E70" s="138"/>
      <c r="F70" s="138"/>
      <c r="G70" s="138"/>
      <c r="H70" s="138"/>
      <c r="I70" s="138"/>
      <c r="J70" s="146"/>
    </row>
    <row r="71" spans="1:13" ht="15" customHeight="1">
      <c r="A71" s="159"/>
      <c r="B71" s="179" t="s">
        <v>212</v>
      </c>
      <c r="C71" s="138"/>
      <c r="D71" s="138"/>
      <c r="E71" s="138"/>
      <c r="F71" s="138"/>
      <c r="G71" s="138"/>
      <c r="H71" s="138"/>
      <c r="I71" s="138"/>
      <c r="J71" s="146"/>
    </row>
    <row r="72" spans="1:13" ht="15" customHeight="1">
      <c r="A72" s="159"/>
      <c r="B72" s="138"/>
      <c r="C72" s="138"/>
      <c r="D72" s="138"/>
      <c r="E72" s="138"/>
      <c r="F72" s="138"/>
      <c r="G72" s="138"/>
      <c r="H72" s="138"/>
      <c r="I72" s="138"/>
      <c r="J72" s="146"/>
    </row>
    <row r="73" spans="1:13" ht="14.25" customHeight="1">
      <c r="A73" s="159"/>
      <c r="B73" s="138"/>
      <c r="C73" s="138"/>
      <c r="D73" s="138"/>
      <c r="E73" s="138"/>
      <c r="F73" s="138"/>
      <c r="G73" s="138"/>
      <c r="H73" s="138"/>
      <c r="I73" s="138"/>
      <c r="J73" s="146"/>
    </row>
    <row r="74" spans="1:13" s="23" customFormat="1" ht="15" customHeight="1">
      <c r="A74" s="159"/>
      <c r="B74" s="138"/>
      <c r="C74" s="138"/>
      <c r="D74" s="138"/>
      <c r="E74" s="138"/>
      <c r="F74" s="138"/>
      <c r="G74" s="138"/>
      <c r="H74" s="138"/>
      <c r="I74" s="138"/>
      <c r="J74" s="146"/>
      <c r="K74" s="349"/>
      <c r="M74" s="29"/>
    </row>
    <row r="75" spans="1:13" s="23" customFormat="1" ht="14.25" customHeight="1">
      <c r="A75" s="159"/>
      <c r="B75" s="138"/>
      <c r="C75" s="138"/>
      <c r="D75" s="138"/>
      <c r="E75" s="138"/>
      <c r="F75" s="138"/>
      <c r="G75" s="138"/>
      <c r="H75" s="138"/>
      <c r="I75" s="138"/>
      <c r="J75" s="146"/>
      <c r="K75" s="349"/>
    </row>
    <row r="76" spans="1:13" ht="8.4499999999999993" customHeight="1">
      <c r="A76" s="159"/>
      <c r="B76" s="138"/>
      <c r="C76" s="138"/>
      <c r="D76" s="138"/>
      <c r="E76" s="138"/>
      <c r="F76" s="138"/>
      <c r="G76" s="138"/>
      <c r="H76" s="138"/>
      <c r="I76" s="138"/>
      <c r="J76" s="146"/>
    </row>
    <row r="77" spans="1:13">
      <c r="A77" s="159"/>
      <c r="B77" s="138"/>
      <c r="C77" s="138"/>
      <c r="D77" s="138"/>
      <c r="E77" s="138"/>
      <c r="F77" s="138"/>
      <c r="G77" s="138"/>
      <c r="H77" s="138"/>
      <c r="I77" s="138"/>
      <c r="J77" s="146"/>
    </row>
    <row r="78" spans="1:13">
      <c r="A78" s="159"/>
      <c r="B78" s="138"/>
      <c r="C78" s="138"/>
      <c r="D78" s="138"/>
      <c r="E78" s="138"/>
      <c r="F78" s="138"/>
      <c r="G78" s="138"/>
      <c r="H78" s="138"/>
      <c r="I78" s="138"/>
      <c r="J78" s="146"/>
    </row>
    <row r="79" spans="1:13">
      <c r="A79" s="159"/>
      <c r="B79" s="138"/>
      <c r="C79" s="138"/>
      <c r="D79" s="138"/>
      <c r="E79" s="138"/>
      <c r="F79" s="138"/>
      <c r="G79" s="138"/>
      <c r="H79" s="138"/>
      <c r="I79" s="138"/>
      <c r="J79" s="146"/>
    </row>
    <row r="80" spans="1:13">
      <c r="A80" s="159"/>
      <c r="B80" s="138"/>
      <c r="C80" s="138"/>
      <c r="D80" s="138"/>
      <c r="E80" s="138"/>
      <c r="F80" s="138"/>
      <c r="G80" s="138"/>
      <c r="H80" s="138"/>
      <c r="I80" s="138"/>
      <c r="J80" s="146"/>
    </row>
    <row r="81" spans="1:10">
      <c r="A81" s="159"/>
      <c r="B81" s="138"/>
      <c r="C81" s="138"/>
      <c r="D81" s="138"/>
      <c r="E81" s="138"/>
      <c r="F81" s="138"/>
      <c r="G81" s="138"/>
      <c r="H81" s="138"/>
      <c r="I81" s="138"/>
      <c r="J81" s="146"/>
    </row>
    <row r="82" spans="1:10">
      <c r="A82" s="159"/>
      <c r="B82" s="138"/>
      <c r="C82" s="138"/>
      <c r="D82" s="138"/>
      <c r="E82" s="138"/>
      <c r="F82" s="138"/>
      <c r="G82" s="138"/>
      <c r="H82" s="138"/>
      <c r="I82" s="138"/>
      <c r="J82" s="146"/>
    </row>
    <row r="83" spans="1:10">
      <c r="A83" s="159"/>
      <c r="B83" s="138"/>
      <c r="C83" s="138"/>
      <c r="D83" s="138"/>
      <c r="E83" s="138"/>
      <c r="F83" s="138"/>
      <c r="G83" s="138"/>
      <c r="H83" s="138"/>
      <c r="I83" s="138"/>
      <c r="J83" s="146"/>
    </row>
    <row r="84" spans="1:10">
      <c r="A84" s="159"/>
      <c r="B84" s="138"/>
      <c r="C84" s="138"/>
      <c r="D84" s="138"/>
      <c r="E84" s="138"/>
      <c r="F84" s="138"/>
      <c r="G84" s="138"/>
      <c r="H84" s="138"/>
      <c r="I84" s="138"/>
      <c r="J84" s="146"/>
    </row>
    <row r="85" spans="1:10">
      <c r="A85" s="159"/>
      <c r="B85" s="138"/>
      <c r="C85" s="138"/>
      <c r="D85" s="138"/>
      <c r="E85" s="138"/>
      <c r="F85" s="138"/>
      <c r="G85" s="138"/>
      <c r="H85" s="138"/>
      <c r="I85" s="138"/>
      <c r="J85" s="146"/>
    </row>
    <row r="86" spans="1:10">
      <c r="A86" s="159"/>
      <c r="B86" s="138"/>
      <c r="C86" s="138"/>
      <c r="D86" s="138"/>
      <c r="E86" s="138"/>
      <c r="F86" s="138"/>
      <c r="G86" s="138"/>
      <c r="H86" s="138"/>
      <c r="I86" s="138"/>
      <c r="J86" s="146"/>
    </row>
    <row r="87" spans="1:10">
      <c r="A87" s="159"/>
      <c r="B87" s="138"/>
      <c r="C87" s="138"/>
      <c r="D87" s="138"/>
      <c r="E87" s="138"/>
      <c r="F87" s="138"/>
      <c r="G87" s="138"/>
      <c r="H87" s="138"/>
      <c r="I87" s="138"/>
      <c r="J87" s="146"/>
    </row>
    <row r="88" spans="1:10">
      <c r="A88" s="159"/>
      <c r="B88" s="138"/>
      <c r="C88" s="138"/>
      <c r="D88" s="138"/>
      <c r="E88" s="138"/>
      <c r="F88" s="138"/>
      <c r="G88" s="138"/>
      <c r="H88" s="138"/>
      <c r="I88" s="138"/>
      <c r="J88" s="146"/>
    </row>
    <row r="89" spans="1:10">
      <c r="A89" s="159"/>
      <c r="B89" s="138"/>
      <c r="C89" s="138"/>
      <c r="D89" s="138"/>
      <c r="E89" s="138"/>
      <c r="F89" s="138"/>
      <c r="G89" s="138"/>
      <c r="H89" s="138"/>
      <c r="I89" s="138"/>
      <c r="J89" s="146"/>
    </row>
    <row r="90" spans="1:10">
      <c r="A90" s="159"/>
      <c r="B90" s="138"/>
      <c r="C90" s="138"/>
      <c r="D90" s="138"/>
      <c r="E90" s="138"/>
      <c r="F90" s="138"/>
      <c r="G90" s="138"/>
      <c r="H90" s="138"/>
      <c r="I90" s="138"/>
      <c r="J90" s="146"/>
    </row>
    <row r="91" spans="1:10">
      <c r="A91" s="159"/>
      <c r="B91" s="138"/>
      <c r="C91" s="138"/>
      <c r="D91" s="138"/>
      <c r="E91" s="138"/>
      <c r="F91" s="138"/>
      <c r="G91" s="138"/>
      <c r="H91" s="138"/>
      <c r="I91" s="138"/>
      <c r="J91" s="146"/>
    </row>
    <row r="92" spans="1:10">
      <c r="A92" s="159"/>
      <c r="B92" s="138"/>
      <c r="C92" s="138"/>
      <c r="D92" s="138"/>
      <c r="E92" s="138"/>
      <c r="F92" s="138"/>
      <c r="G92" s="138"/>
      <c r="H92" s="138"/>
      <c r="I92" s="138"/>
      <c r="J92" s="146"/>
    </row>
    <row r="93" spans="1:10">
      <c r="A93" s="159"/>
      <c r="B93" s="138"/>
      <c r="C93" s="138"/>
      <c r="D93" s="138"/>
      <c r="E93" s="138"/>
      <c r="F93" s="138"/>
      <c r="G93" s="138"/>
      <c r="H93" s="138"/>
      <c r="I93" s="138"/>
      <c r="J93" s="146"/>
    </row>
    <row r="94" spans="1:10">
      <c r="A94" s="159"/>
      <c r="B94" s="138"/>
      <c r="C94" s="138"/>
      <c r="D94" s="138"/>
      <c r="E94" s="138"/>
      <c r="F94" s="138"/>
      <c r="G94" s="138"/>
      <c r="H94" s="138"/>
      <c r="I94" s="138"/>
      <c r="J94" s="146"/>
    </row>
    <row r="95" spans="1:10">
      <c r="A95" s="159"/>
      <c r="B95" s="138"/>
      <c r="C95" s="138"/>
      <c r="D95" s="138"/>
      <c r="E95" s="138"/>
      <c r="F95" s="138"/>
      <c r="G95" s="138"/>
      <c r="H95" s="138"/>
      <c r="I95" s="138"/>
      <c r="J95" s="146"/>
    </row>
    <row r="96" spans="1:10">
      <c r="A96" s="159"/>
      <c r="B96" s="138"/>
      <c r="C96" s="138"/>
      <c r="D96" s="138"/>
      <c r="E96" s="138"/>
      <c r="F96" s="138"/>
      <c r="G96" s="138"/>
      <c r="H96" s="138"/>
      <c r="I96" s="138"/>
      <c r="J96" s="146"/>
    </row>
    <row r="97" spans="1:10">
      <c r="A97" s="159"/>
      <c r="B97" s="138"/>
      <c r="C97" s="138"/>
      <c r="D97" s="138"/>
      <c r="E97" s="138"/>
      <c r="F97" s="138"/>
      <c r="G97" s="138"/>
      <c r="H97" s="138"/>
      <c r="I97" s="138"/>
      <c r="J97" s="146"/>
    </row>
    <row r="98" spans="1:10">
      <c r="A98" s="159"/>
      <c r="B98" s="138"/>
      <c r="C98" s="138"/>
      <c r="D98" s="138"/>
      <c r="E98" s="138"/>
      <c r="F98" s="138"/>
      <c r="G98" s="138"/>
      <c r="H98" s="138"/>
      <c r="I98" s="138"/>
      <c r="J98" s="146"/>
    </row>
    <row r="99" spans="1:10">
      <c r="A99" s="159"/>
      <c r="B99" s="138"/>
      <c r="C99" s="138"/>
      <c r="D99" s="138"/>
      <c r="E99" s="138"/>
      <c r="F99" s="138"/>
      <c r="G99" s="138"/>
      <c r="H99" s="138"/>
      <c r="I99" s="138"/>
      <c r="J99" s="146"/>
    </row>
    <row r="100" spans="1:10">
      <c r="A100" s="159"/>
      <c r="B100" s="138"/>
      <c r="C100" s="138"/>
      <c r="D100" s="138"/>
      <c r="E100" s="138"/>
      <c r="F100" s="138"/>
      <c r="G100" s="138"/>
      <c r="H100" s="138"/>
      <c r="I100" s="138"/>
      <c r="J100" s="146"/>
    </row>
    <row r="101" spans="1:10">
      <c r="A101" s="159"/>
      <c r="B101" s="138"/>
      <c r="C101" s="138"/>
      <c r="D101" s="138"/>
      <c r="E101" s="138"/>
      <c r="F101" s="138"/>
      <c r="G101" s="138"/>
      <c r="H101" s="138"/>
      <c r="I101" s="138"/>
      <c r="J101" s="146"/>
    </row>
    <row r="102" spans="1:10">
      <c r="A102" s="159"/>
      <c r="B102" s="138"/>
      <c r="C102" s="138"/>
      <c r="D102" s="138"/>
      <c r="E102" s="138"/>
      <c r="F102" s="138"/>
      <c r="G102" s="138"/>
      <c r="H102" s="138"/>
      <c r="I102" s="138"/>
      <c r="J102" s="146"/>
    </row>
    <row r="103" spans="1:10">
      <c r="A103" s="159"/>
      <c r="B103" s="138"/>
      <c r="C103" s="138"/>
      <c r="D103" s="138"/>
      <c r="E103" s="138"/>
      <c r="F103" s="138"/>
      <c r="G103" s="138"/>
      <c r="H103" s="138"/>
      <c r="I103" s="138"/>
      <c r="J103" s="146"/>
    </row>
    <row r="104" spans="1:10">
      <c r="A104" s="159"/>
      <c r="B104" s="138"/>
      <c r="C104" s="138"/>
      <c r="D104" s="138"/>
      <c r="E104" s="138"/>
      <c r="F104" s="138"/>
      <c r="G104" s="138"/>
      <c r="H104" s="138"/>
      <c r="I104" s="138"/>
      <c r="J104" s="146"/>
    </row>
    <row r="105" spans="1:10">
      <c r="A105" s="159"/>
      <c r="B105" s="138"/>
      <c r="C105" s="138"/>
      <c r="D105" s="138"/>
      <c r="E105" s="138"/>
      <c r="F105" s="138"/>
      <c r="G105" s="138"/>
      <c r="H105" s="138"/>
      <c r="I105" s="138"/>
      <c r="J105" s="146"/>
    </row>
    <row r="106" spans="1:10">
      <c r="A106" s="159"/>
      <c r="B106" s="138"/>
      <c r="C106" s="138"/>
      <c r="D106" s="138"/>
      <c r="E106" s="138"/>
      <c r="F106" s="138"/>
      <c r="G106" s="138"/>
      <c r="H106" s="138"/>
      <c r="I106" s="138"/>
      <c r="J106" s="146"/>
    </row>
    <row r="107" spans="1:10">
      <c r="A107" s="159"/>
      <c r="B107" s="138"/>
      <c r="C107" s="138"/>
      <c r="D107" s="138"/>
      <c r="E107" s="138"/>
      <c r="F107" s="138"/>
      <c r="G107" s="138"/>
      <c r="H107" s="138"/>
      <c r="I107" s="138"/>
      <c r="J107" s="146"/>
    </row>
    <row r="108" spans="1:10" ht="14.25" thickBot="1">
      <c r="A108" s="176"/>
      <c r="B108" s="177"/>
      <c r="C108" s="177"/>
      <c r="D108" s="177"/>
      <c r="E108" s="177"/>
      <c r="F108" s="177"/>
      <c r="G108" s="177"/>
      <c r="H108" s="177"/>
      <c r="I108" s="177"/>
      <c r="J108" s="178"/>
    </row>
    <row r="109" spans="1:10">
      <c r="A109" s="14"/>
      <c r="B109" s="14"/>
      <c r="C109" s="14"/>
      <c r="D109" s="14"/>
      <c r="E109" s="14"/>
      <c r="F109" s="14"/>
      <c r="G109" s="14"/>
      <c r="H109" s="14"/>
      <c r="I109" s="14"/>
      <c r="J109" s="14"/>
    </row>
  </sheetData>
  <sheetProtection password="CC9A" sheet="1" objects="1" scenarios="1" formatCells="0" formatRows="0" insertRows="0" deleteRows="0"/>
  <mergeCells count="21">
    <mergeCell ref="A2:J2"/>
    <mergeCell ref="B3:H3"/>
    <mergeCell ref="B9:I14"/>
    <mergeCell ref="B4:E4"/>
    <mergeCell ref="G4:J4"/>
    <mergeCell ref="I3:J3"/>
    <mergeCell ref="C5:D5"/>
    <mergeCell ref="E5:E6"/>
    <mergeCell ref="G5:G6"/>
    <mergeCell ref="B48:D48"/>
    <mergeCell ref="C47:E47"/>
    <mergeCell ref="I5:I6"/>
    <mergeCell ref="B5:B6"/>
    <mergeCell ref="C6:D6"/>
    <mergeCell ref="B42:G42"/>
    <mergeCell ref="B43:I43"/>
    <mergeCell ref="A53:J53"/>
    <mergeCell ref="B54:H54"/>
    <mergeCell ref="I54:J54"/>
    <mergeCell ref="B55:E55"/>
    <mergeCell ref="G55:J55"/>
  </mergeCells>
  <phoneticPr fontId="3"/>
  <conditionalFormatting sqref="H25">
    <cfRule type="cellIs" dxfId="5" priority="3" stopIfTrue="1" operator="greaterThan">
      <formula>0.1</formula>
    </cfRule>
  </conditionalFormatting>
  <dataValidations count="2">
    <dataValidation type="list" allowBlank="1" showInputMessage="1" showErrorMessage="1" sqref="WVO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formula1>"湿 式,乾　式"</formula1>
    </dataValidation>
    <dataValidation type="list" allowBlank="1" showInputMessage="1" showErrorMessage="1" sqref="G41">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scaleWithDoc="0" alignWithMargins="0"/>
  <rowBreaks count="1" manualBreakCount="1">
    <brk id="5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6"/>
  <sheetViews>
    <sheetView view="pageBreakPreview" zoomScaleNormal="100" zoomScaleSheetLayoutView="100" zoomScalePageLayoutView="250" workbookViewId="0">
      <selection activeCell="B5" sqref="B5:E5"/>
    </sheetView>
  </sheetViews>
  <sheetFormatPr defaultColWidth="9" defaultRowHeight="13.5"/>
  <cols>
    <col min="1" max="1" width="10.375" style="11" customWidth="1"/>
    <col min="2" max="5" width="6.625" style="11" customWidth="1"/>
    <col min="6" max="6" width="10.5" style="11" customWidth="1"/>
    <col min="7" max="7" width="6.5" style="11" customWidth="1"/>
    <col min="8" max="8" width="7.375" style="11" customWidth="1"/>
    <col min="9" max="9" width="9" style="11" customWidth="1"/>
    <col min="10" max="10" width="8" style="11" customWidth="1"/>
    <col min="11" max="11" width="6.25" style="11" customWidth="1"/>
    <col min="12" max="12" width="5.5" style="11" customWidth="1"/>
    <col min="13" max="16384" width="9" style="11"/>
  </cols>
  <sheetData>
    <row r="1" spans="1:17" ht="13.9" customHeight="1" thickBot="1">
      <c r="A1" s="22"/>
      <c r="B1" s="22"/>
      <c r="C1" s="22"/>
      <c r="D1" s="22"/>
      <c r="E1" s="22"/>
      <c r="F1" s="22"/>
      <c r="G1" s="22"/>
      <c r="H1" s="22"/>
      <c r="I1" s="22"/>
      <c r="J1" s="22"/>
      <c r="K1" s="22"/>
      <c r="L1" s="22"/>
    </row>
    <row r="2" spans="1:17" s="23" customFormat="1" ht="18.75" customHeight="1" thickBot="1">
      <c r="A2" s="793" t="s">
        <v>111</v>
      </c>
      <c r="B2" s="794"/>
      <c r="C2" s="794"/>
      <c r="D2" s="794"/>
      <c r="E2" s="794"/>
      <c r="F2" s="794"/>
      <c r="G2" s="794"/>
      <c r="H2" s="794"/>
      <c r="I2" s="794"/>
      <c r="J2" s="794"/>
      <c r="K2" s="794"/>
      <c r="L2" s="795"/>
    </row>
    <row r="3" spans="1:17" s="23" customFormat="1" ht="28.5" customHeight="1" thickTop="1">
      <c r="A3" s="27" t="s">
        <v>115</v>
      </c>
      <c r="B3" s="796" t="s">
        <v>70</v>
      </c>
      <c r="C3" s="797"/>
      <c r="D3" s="797"/>
      <c r="E3" s="797"/>
      <c r="F3" s="797"/>
      <c r="G3" s="797"/>
      <c r="H3" s="797"/>
      <c r="I3" s="797"/>
      <c r="J3" s="840"/>
      <c r="K3" s="796" t="str">
        <f xml:space="preserve"> IF(表紙!$C$12="選択してください","","ガス種："&amp;表紙!$E$11)</f>
        <v>ガス種：選択してください</v>
      </c>
      <c r="L3" s="798"/>
    </row>
    <row r="4" spans="1:17" s="23" customFormat="1" ht="18" customHeight="1" thickBot="1">
      <c r="A4" s="15" t="s">
        <v>141</v>
      </c>
      <c r="B4" s="841" t="str">
        <f>IF(表紙!$B$6=0,"",表紙!$B$6)</f>
        <v/>
      </c>
      <c r="C4" s="799"/>
      <c r="D4" s="799"/>
      <c r="E4" s="799"/>
      <c r="F4" s="799"/>
      <c r="G4" s="842"/>
      <c r="H4" s="55" t="s">
        <v>1</v>
      </c>
      <c r="I4" s="831" t="str">
        <f>IF(表紙!$G$5=0,"",表紙!$G$5)</f>
        <v/>
      </c>
      <c r="J4" s="800"/>
      <c r="K4" s="800"/>
      <c r="L4" s="832"/>
    </row>
    <row r="5" spans="1:17" s="23" customFormat="1" ht="18" customHeight="1" thickBot="1">
      <c r="A5" s="407" t="s">
        <v>21</v>
      </c>
      <c r="B5" s="783"/>
      <c r="C5" s="784"/>
      <c r="D5" s="784"/>
      <c r="E5" s="785"/>
      <c r="F5" s="542" t="s">
        <v>106</v>
      </c>
      <c r="G5" s="781"/>
      <c r="H5" s="782"/>
      <c r="I5" s="542" t="s">
        <v>12</v>
      </c>
      <c r="J5" s="404"/>
      <c r="K5" s="542" t="s">
        <v>13</v>
      </c>
      <c r="L5" s="69"/>
    </row>
    <row r="6" spans="1:17" s="23" customFormat="1" ht="15" customHeight="1">
      <c r="A6" s="183"/>
      <c r="B6" s="184"/>
      <c r="C6" s="185"/>
      <c r="D6" s="185"/>
      <c r="E6" s="185"/>
      <c r="F6" s="185"/>
      <c r="G6" s="185"/>
      <c r="H6" s="185"/>
      <c r="I6" s="185"/>
      <c r="J6" s="186"/>
      <c r="K6" s="185"/>
      <c r="L6" s="187"/>
    </row>
    <row r="7" spans="1:17" s="23" customFormat="1" ht="15" customHeight="1">
      <c r="A7" s="525" t="s">
        <v>506</v>
      </c>
      <c r="B7" s="370"/>
      <c r="C7" s="540"/>
      <c r="D7" s="540"/>
      <c r="E7" s="540"/>
      <c r="F7" s="540"/>
      <c r="G7" s="540"/>
      <c r="H7" s="540"/>
      <c r="I7" s="540"/>
      <c r="J7" s="188"/>
      <c r="K7" s="540"/>
      <c r="L7" s="109"/>
    </row>
    <row r="8" spans="1:17" s="23" customFormat="1" ht="15.75" customHeight="1">
      <c r="A8" s="108"/>
      <c r="B8" s="865" t="s">
        <v>451</v>
      </c>
      <c r="C8" s="865"/>
      <c r="D8" s="865"/>
      <c r="E8" s="865"/>
      <c r="F8" s="865"/>
      <c r="G8" s="865"/>
      <c r="H8" s="865"/>
      <c r="I8" s="865"/>
      <c r="J8" s="865"/>
      <c r="K8" s="865"/>
      <c r="L8" s="109"/>
      <c r="M8" s="33"/>
      <c r="N8" s="33"/>
      <c r="O8" s="33"/>
      <c r="P8" s="33"/>
      <c r="Q8" s="33"/>
    </row>
    <row r="9" spans="1:17" ht="15.75" customHeight="1">
      <c r="A9" s="189"/>
      <c r="B9" s="865"/>
      <c r="C9" s="865"/>
      <c r="D9" s="865"/>
      <c r="E9" s="865"/>
      <c r="F9" s="865"/>
      <c r="G9" s="865"/>
      <c r="H9" s="865"/>
      <c r="I9" s="865"/>
      <c r="J9" s="865"/>
      <c r="K9" s="865"/>
      <c r="L9" s="109"/>
      <c r="M9" s="33"/>
      <c r="N9" s="33"/>
      <c r="O9" s="33"/>
      <c r="P9" s="33"/>
      <c r="Q9" s="33"/>
    </row>
    <row r="10" spans="1:17" ht="15.75" customHeight="1">
      <c r="A10" s="189"/>
      <c r="B10" s="865"/>
      <c r="C10" s="865"/>
      <c r="D10" s="865"/>
      <c r="E10" s="865"/>
      <c r="F10" s="865"/>
      <c r="G10" s="865"/>
      <c r="H10" s="865"/>
      <c r="I10" s="865"/>
      <c r="J10" s="865"/>
      <c r="K10" s="865"/>
      <c r="L10" s="109"/>
      <c r="M10" s="33"/>
      <c r="N10" s="33"/>
      <c r="O10" s="33"/>
      <c r="P10" s="33"/>
      <c r="Q10" s="33"/>
    </row>
    <row r="11" spans="1:17" ht="15.75" customHeight="1">
      <c r="A11" s="189"/>
      <c r="B11" s="865"/>
      <c r="C11" s="865"/>
      <c r="D11" s="865"/>
      <c r="E11" s="865"/>
      <c r="F11" s="865"/>
      <c r="G11" s="865"/>
      <c r="H11" s="865"/>
      <c r="I11" s="865"/>
      <c r="J11" s="865"/>
      <c r="K11" s="865"/>
      <c r="L11" s="109"/>
      <c r="M11" s="33"/>
      <c r="N11" s="33"/>
      <c r="O11" s="33"/>
      <c r="P11" s="33"/>
      <c r="Q11" s="33"/>
    </row>
    <row r="12" spans="1:17" ht="15.75" customHeight="1">
      <c r="A12" s="189"/>
      <c r="B12" s="865"/>
      <c r="C12" s="865"/>
      <c r="D12" s="865"/>
      <c r="E12" s="865"/>
      <c r="F12" s="865"/>
      <c r="G12" s="865"/>
      <c r="H12" s="865"/>
      <c r="I12" s="865"/>
      <c r="J12" s="865"/>
      <c r="K12" s="865"/>
      <c r="L12" s="109"/>
      <c r="M12" s="33"/>
      <c r="N12" s="33"/>
      <c r="O12" s="33"/>
      <c r="P12" s="33"/>
      <c r="Q12" s="33"/>
    </row>
    <row r="13" spans="1:17" ht="15.75" customHeight="1">
      <c r="A13" s="189"/>
      <c r="B13" s="865"/>
      <c r="C13" s="865"/>
      <c r="D13" s="865"/>
      <c r="E13" s="865"/>
      <c r="F13" s="865"/>
      <c r="G13" s="865"/>
      <c r="H13" s="865"/>
      <c r="I13" s="865"/>
      <c r="J13" s="865"/>
      <c r="K13" s="865"/>
      <c r="L13" s="109"/>
      <c r="M13" s="33"/>
      <c r="N13" s="33"/>
      <c r="O13" s="33"/>
      <c r="P13" s="33"/>
      <c r="Q13" s="33"/>
    </row>
    <row r="14" spans="1:17" ht="15.75" customHeight="1">
      <c r="A14" s="189"/>
      <c r="B14" s="865"/>
      <c r="C14" s="865"/>
      <c r="D14" s="865"/>
      <c r="E14" s="865"/>
      <c r="F14" s="865"/>
      <c r="G14" s="865"/>
      <c r="H14" s="865"/>
      <c r="I14" s="865"/>
      <c r="J14" s="865"/>
      <c r="K14" s="865"/>
      <c r="L14" s="109"/>
      <c r="M14" s="33"/>
      <c r="N14" s="33"/>
      <c r="O14" s="33"/>
      <c r="P14" s="33"/>
      <c r="Q14" s="33"/>
    </row>
    <row r="15" spans="1:17" ht="15.75" customHeight="1">
      <c r="A15" s="189"/>
      <c r="B15" s="865"/>
      <c r="C15" s="865"/>
      <c r="D15" s="865"/>
      <c r="E15" s="865"/>
      <c r="F15" s="865"/>
      <c r="G15" s="865"/>
      <c r="H15" s="865"/>
      <c r="I15" s="865"/>
      <c r="J15" s="865"/>
      <c r="K15" s="865"/>
      <c r="L15" s="109"/>
      <c r="M15" s="33"/>
      <c r="N15" s="33"/>
      <c r="O15" s="33"/>
      <c r="P15" s="33"/>
      <c r="Q15" s="33"/>
    </row>
    <row r="16" spans="1:17" ht="15.75" customHeight="1">
      <c r="A16" s="189"/>
      <c r="B16" s="865"/>
      <c r="C16" s="865"/>
      <c r="D16" s="865"/>
      <c r="E16" s="865"/>
      <c r="F16" s="865"/>
      <c r="G16" s="865"/>
      <c r="H16" s="865"/>
      <c r="I16" s="865"/>
      <c r="J16" s="865"/>
      <c r="K16" s="865"/>
      <c r="L16" s="109"/>
      <c r="M16" s="33"/>
      <c r="N16" s="33"/>
      <c r="O16" s="33"/>
      <c r="P16" s="33"/>
      <c r="Q16" s="33"/>
    </row>
    <row r="17" spans="1:17" ht="15.75" customHeight="1">
      <c r="A17" s="189"/>
      <c r="B17" s="865"/>
      <c r="C17" s="865"/>
      <c r="D17" s="865"/>
      <c r="E17" s="865"/>
      <c r="F17" s="865"/>
      <c r="G17" s="865"/>
      <c r="H17" s="865"/>
      <c r="I17" s="865"/>
      <c r="J17" s="865"/>
      <c r="K17" s="865"/>
      <c r="L17" s="109"/>
      <c r="M17" s="33"/>
      <c r="N17" s="33"/>
      <c r="O17" s="33"/>
      <c r="P17" s="33"/>
      <c r="Q17" s="33"/>
    </row>
    <row r="18" spans="1:17" ht="19.5" customHeight="1">
      <c r="A18" s="189"/>
      <c r="B18" s="865"/>
      <c r="C18" s="865"/>
      <c r="D18" s="865"/>
      <c r="E18" s="865"/>
      <c r="F18" s="865"/>
      <c r="G18" s="865"/>
      <c r="H18" s="865"/>
      <c r="I18" s="865"/>
      <c r="J18" s="865"/>
      <c r="K18" s="865"/>
      <c r="L18" s="109"/>
      <c r="M18" s="33"/>
      <c r="N18" s="33"/>
      <c r="O18" s="33"/>
      <c r="P18" s="33"/>
      <c r="Q18" s="33"/>
    </row>
    <row r="19" spans="1:17" ht="10.5" customHeight="1">
      <c r="A19" s="189"/>
      <c r="B19" s="161"/>
      <c r="C19" s="161"/>
      <c r="D19" s="161"/>
      <c r="E19" s="161"/>
      <c r="F19" s="161"/>
      <c r="G19" s="161"/>
      <c r="H19" s="161"/>
      <c r="I19" s="161"/>
      <c r="J19" s="161"/>
      <c r="K19" s="161"/>
      <c r="L19" s="109"/>
      <c r="M19" s="33"/>
      <c r="N19" s="33"/>
      <c r="O19" s="33"/>
      <c r="P19" s="33"/>
      <c r="Q19" s="33"/>
    </row>
    <row r="20" spans="1:17" ht="18.75" customHeight="1">
      <c r="A20" s="189"/>
      <c r="B20" s="21"/>
      <c r="C20" s="540"/>
      <c r="D20" s="540"/>
      <c r="E20" s="540"/>
      <c r="F20" s="540"/>
      <c r="G20" s="123"/>
      <c r="H20" s="19" t="s">
        <v>8</v>
      </c>
      <c r="I20" s="19" t="s">
        <v>53</v>
      </c>
      <c r="J20" s="19" t="s">
        <v>54</v>
      </c>
      <c r="K20" s="540"/>
      <c r="L20" s="120"/>
    </row>
    <row r="21" spans="1:17" ht="16.5" customHeight="1">
      <c r="A21" s="189"/>
      <c r="B21" s="540" t="s">
        <v>224</v>
      </c>
      <c r="C21" s="540"/>
      <c r="D21" s="540"/>
      <c r="E21" s="540"/>
      <c r="F21" s="540"/>
      <c r="G21" s="126" t="s">
        <v>222</v>
      </c>
      <c r="H21" s="452"/>
      <c r="I21" s="453" t="str">
        <f>IF($H21&lt;&gt;"",$H21,"")</f>
        <v/>
      </c>
      <c r="J21" s="453" t="str">
        <f>IF($H21&lt;&gt;"",$H21,"")</f>
        <v/>
      </c>
      <c r="K21" s="859" t="s">
        <v>406</v>
      </c>
      <c r="L21" s="860"/>
    </row>
    <row r="22" spans="1:17" ht="16.5" customHeight="1">
      <c r="A22" s="190"/>
      <c r="B22" s="540" t="s">
        <v>225</v>
      </c>
      <c r="C22" s="540"/>
      <c r="D22" s="540"/>
      <c r="E22" s="540"/>
      <c r="F22" s="540"/>
      <c r="G22" s="126" t="s">
        <v>223</v>
      </c>
      <c r="H22" s="450"/>
      <c r="I22" s="450"/>
      <c r="J22" s="450"/>
      <c r="K22" s="859" t="s">
        <v>47</v>
      </c>
      <c r="L22" s="860"/>
      <c r="N22" s="25"/>
    </row>
    <row r="23" spans="1:17" ht="3" customHeight="1" thickBot="1">
      <c r="A23" s="189"/>
      <c r="B23" s="540"/>
      <c r="C23" s="191"/>
      <c r="D23" s="191"/>
      <c r="E23" s="191"/>
      <c r="F23" s="191"/>
      <c r="G23" s="192"/>
      <c r="H23" s="210"/>
      <c r="I23" s="35"/>
      <c r="J23" s="540"/>
      <c r="K23" s="87"/>
      <c r="L23" s="357"/>
    </row>
    <row r="24" spans="1:17" ht="16.5" customHeight="1" thickBot="1">
      <c r="A24" s="189"/>
      <c r="B24" s="540"/>
      <c r="C24" s="191"/>
      <c r="D24" s="191"/>
      <c r="E24" s="191"/>
      <c r="F24" s="191"/>
      <c r="G24" s="192"/>
      <c r="H24" s="397" t="s">
        <v>441</v>
      </c>
      <c r="I24" s="454" t="str">
        <f>IF(COUNTBLANK(H22:J22)=0,SUM(H22:J22)/3,"")</f>
        <v/>
      </c>
      <c r="J24" s="155" t="s">
        <v>47</v>
      </c>
      <c r="K24" s="861" t="s">
        <v>80</v>
      </c>
      <c r="L24" s="860"/>
    </row>
    <row r="25" spans="1:17" ht="3" customHeight="1" thickBot="1">
      <c r="A25" s="189"/>
      <c r="B25" s="540"/>
      <c r="C25" s="191"/>
      <c r="D25" s="191"/>
      <c r="E25" s="191"/>
      <c r="F25" s="191"/>
      <c r="G25" s="192"/>
      <c r="H25" s="210"/>
      <c r="I25" s="35"/>
      <c r="J25" s="540"/>
      <c r="K25" s="87"/>
      <c r="L25" s="357"/>
    </row>
    <row r="26" spans="1:17" ht="24.75" customHeight="1" thickBot="1">
      <c r="A26" s="189"/>
      <c r="B26" s="540" t="s">
        <v>226</v>
      </c>
      <c r="C26" s="191"/>
      <c r="D26" s="191"/>
      <c r="E26" s="191"/>
      <c r="F26" s="191"/>
      <c r="G26" s="193"/>
      <c r="H26" s="347" t="s">
        <v>376</v>
      </c>
      <c r="I26" s="455" t="str">
        <f>IF(I24&lt;&gt;"",H21*60/I24,"")</f>
        <v/>
      </c>
      <c r="J26" s="155" t="s">
        <v>23</v>
      </c>
      <c r="K26" s="861" t="s">
        <v>82</v>
      </c>
      <c r="L26" s="860"/>
    </row>
    <row r="27" spans="1:17" ht="8.25" customHeight="1">
      <c r="A27" s="189"/>
      <c r="B27" s="540"/>
      <c r="C27" s="191"/>
      <c r="D27" s="191"/>
      <c r="E27" s="191"/>
      <c r="F27" s="191"/>
      <c r="G27" s="193"/>
      <c r="H27" s="157"/>
      <c r="I27" s="202"/>
      <c r="J27" s="540"/>
      <c r="K27" s="358"/>
      <c r="L27" s="357"/>
    </row>
    <row r="28" spans="1:17" ht="15" customHeight="1">
      <c r="A28" s="81" t="s">
        <v>504</v>
      </c>
      <c r="B28" s="540" t="s">
        <v>105</v>
      </c>
      <c r="C28" s="194"/>
      <c r="D28" s="194"/>
      <c r="E28" s="194"/>
      <c r="F28" s="194"/>
      <c r="G28" s="91"/>
      <c r="H28" s="203"/>
      <c r="I28" s="203"/>
      <c r="J28" s="203"/>
      <c r="K28" s="198"/>
      <c r="L28" s="357"/>
    </row>
    <row r="29" spans="1:17" ht="15" customHeight="1">
      <c r="A29" s="81"/>
      <c r="B29" s="540" t="s">
        <v>104</v>
      </c>
      <c r="C29" s="91"/>
      <c r="D29" s="91"/>
      <c r="E29" s="91"/>
      <c r="F29" s="194"/>
      <c r="G29" s="91"/>
      <c r="H29" s="139"/>
      <c r="I29" s="91"/>
      <c r="J29" s="546"/>
      <c r="K29" s="196"/>
      <c r="L29" s="357"/>
    </row>
    <row r="30" spans="1:17" ht="3" customHeight="1">
      <c r="A30" s="152"/>
      <c r="B30" s="540"/>
      <c r="C30" s="191"/>
      <c r="D30" s="191"/>
      <c r="E30" s="191"/>
      <c r="F30" s="191"/>
      <c r="G30" s="79"/>
      <c r="H30" s="204"/>
      <c r="I30" s="205"/>
      <c r="J30" s="206"/>
      <c r="K30" s="195"/>
      <c r="L30" s="545"/>
    </row>
    <row r="31" spans="1:17" ht="18.75" customHeight="1">
      <c r="A31" s="78"/>
      <c r="B31" s="89" t="s">
        <v>399</v>
      </c>
      <c r="C31" s="237" t="s">
        <v>250</v>
      </c>
      <c r="D31" s="91"/>
      <c r="E31" s="195"/>
      <c r="F31" s="14"/>
      <c r="G31" s="91"/>
      <c r="H31" s="211" t="s">
        <v>400</v>
      </c>
      <c r="I31" s="572" t="str">
        <f>IF(COUNTBLANK(I36:I41)=0,(I36*I37*(I39+I40-I41)*273/3600/101.3/(273+I38))/3,"")</f>
        <v/>
      </c>
      <c r="J31" s="87" t="s">
        <v>44</v>
      </c>
      <c r="K31" s="861" t="s">
        <v>71</v>
      </c>
      <c r="L31" s="860"/>
    </row>
    <row r="32" spans="1:17" ht="6" customHeight="1">
      <c r="A32" s="78"/>
      <c r="B32" s="195"/>
      <c r="C32" s="196"/>
      <c r="D32" s="196"/>
      <c r="E32" s="196"/>
      <c r="F32" s="196"/>
      <c r="G32" s="196"/>
      <c r="H32" s="207"/>
      <c r="I32" s="208"/>
      <c r="J32" s="87"/>
      <c r="K32" s="200"/>
      <c r="L32" s="357"/>
    </row>
    <row r="33" spans="1:13" ht="15" customHeight="1">
      <c r="A33" s="197"/>
      <c r="B33" s="244" t="s">
        <v>378</v>
      </c>
      <c r="C33" s="573"/>
      <c r="D33" s="573"/>
      <c r="E33" s="573"/>
      <c r="F33" s="573"/>
      <c r="G33" s="573"/>
      <c r="H33" s="91"/>
      <c r="I33" s="573"/>
      <c r="J33" s="573"/>
      <c r="K33" s="574"/>
      <c r="L33" s="575"/>
    </row>
    <row r="34" spans="1:13" ht="15" customHeight="1">
      <c r="A34" s="197"/>
      <c r="B34" s="543"/>
      <c r="C34" s="543"/>
      <c r="D34" s="543"/>
      <c r="E34" s="543"/>
      <c r="F34" s="139"/>
      <c r="G34" s="245"/>
      <c r="H34" s="245"/>
      <c r="I34" s="140"/>
      <c r="J34" s="140"/>
      <c r="K34" s="87"/>
      <c r="L34" s="141"/>
    </row>
    <row r="35" spans="1:13" ht="15" customHeight="1">
      <c r="A35" s="197"/>
      <c r="B35" s="543"/>
      <c r="C35" s="543"/>
      <c r="D35" s="543"/>
      <c r="E35" s="543"/>
      <c r="F35" s="139"/>
      <c r="G35" s="245"/>
      <c r="H35" s="245"/>
      <c r="I35" s="140"/>
      <c r="J35" s="209"/>
      <c r="K35" s="359"/>
      <c r="L35" s="141"/>
    </row>
    <row r="36" spans="1:13" ht="16.5" customHeight="1">
      <c r="A36" s="576"/>
      <c r="B36" s="212" t="s">
        <v>227</v>
      </c>
      <c r="C36" s="213" t="s">
        <v>228</v>
      </c>
      <c r="D36" s="577"/>
      <c r="E36" s="577"/>
      <c r="F36" s="79"/>
      <c r="G36" s="91"/>
      <c r="H36" s="215" t="s">
        <v>238</v>
      </c>
      <c r="I36" s="472"/>
      <c r="J36" s="246" t="s">
        <v>245</v>
      </c>
      <c r="K36" s="861" t="s">
        <v>71</v>
      </c>
      <c r="L36" s="860"/>
    </row>
    <row r="37" spans="1:13" ht="16.5" customHeight="1">
      <c r="A37" s="576"/>
      <c r="B37" s="212" t="s">
        <v>229</v>
      </c>
      <c r="C37" s="213" t="s">
        <v>230</v>
      </c>
      <c r="D37" s="94"/>
      <c r="E37" s="94"/>
      <c r="F37" s="79"/>
      <c r="G37" s="91"/>
      <c r="H37" s="215" t="s">
        <v>239</v>
      </c>
      <c r="I37" s="615"/>
      <c r="J37" s="248" t="s">
        <v>107</v>
      </c>
      <c r="K37" s="861" t="s">
        <v>82</v>
      </c>
      <c r="L37" s="860"/>
    </row>
    <row r="38" spans="1:13" ht="16.5" customHeight="1">
      <c r="A38" s="576"/>
      <c r="B38" s="212" t="s">
        <v>231</v>
      </c>
      <c r="C38" s="213" t="s">
        <v>232</v>
      </c>
      <c r="D38" s="577"/>
      <c r="E38" s="577"/>
      <c r="F38" s="79"/>
      <c r="G38" s="91"/>
      <c r="H38" s="215" t="s">
        <v>240</v>
      </c>
      <c r="I38" s="481"/>
      <c r="J38" s="246" t="s">
        <v>108</v>
      </c>
      <c r="K38" s="861" t="s">
        <v>25</v>
      </c>
      <c r="L38" s="860"/>
    </row>
    <row r="39" spans="1:13" ht="16.5" customHeight="1">
      <c r="A39" s="576"/>
      <c r="B39" s="214" t="s">
        <v>233</v>
      </c>
      <c r="C39" s="213" t="s">
        <v>234</v>
      </c>
      <c r="D39" s="577"/>
      <c r="E39" s="577"/>
      <c r="F39" s="79"/>
      <c r="G39" s="91"/>
      <c r="H39" s="215" t="s">
        <v>241</v>
      </c>
      <c r="I39" s="616"/>
      <c r="J39" s="246" t="s">
        <v>109</v>
      </c>
      <c r="K39" s="861" t="s">
        <v>80</v>
      </c>
      <c r="L39" s="860"/>
    </row>
    <row r="40" spans="1:13" ht="16.5" customHeight="1">
      <c r="A40" s="576"/>
      <c r="B40" s="212" t="s">
        <v>235</v>
      </c>
      <c r="C40" s="213" t="s">
        <v>236</v>
      </c>
      <c r="D40" s="578"/>
      <c r="E40" s="578"/>
      <c r="F40" s="79"/>
      <c r="G40" s="91"/>
      <c r="H40" s="215" t="s">
        <v>242</v>
      </c>
      <c r="I40" s="616"/>
      <c r="J40" s="246" t="s">
        <v>109</v>
      </c>
      <c r="K40" s="861" t="s">
        <v>80</v>
      </c>
      <c r="L40" s="860"/>
    </row>
    <row r="41" spans="1:13" ht="16.5" customHeight="1">
      <c r="A41" s="576"/>
      <c r="B41" s="212" t="s">
        <v>237</v>
      </c>
      <c r="C41" s="213" t="s">
        <v>377</v>
      </c>
      <c r="D41" s="578"/>
      <c r="E41" s="578"/>
      <c r="F41" s="79"/>
      <c r="G41" s="91"/>
      <c r="H41" s="215" t="s">
        <v>243</v>
      </c>
      <c r="I41" s="435" t="str">
        <f>IF(I38="","",IF($I$43="乾　式","0.00",10^(7.203-1735.74/(I38+234))))</f>
        <v/>
      </c>
      <c r="J41" s="246" t="s">
        <v>109</v>
      </c>
      <c r="K41" s="861" t="s">
        <v>80</v>
      </c>
      <c r="L41" s="860"/>
    </row>
    <row r="42" spans="1:13" ht="3.75" customHeight="1">
      <c r="A42" s="576"/>
      <c r="B42" s="212"/>
      <c r="C42" s="213"/>
      <c r="D42" s="578"/>
      <c r="E42" s="578"/>
      <c r="F42" s="79"/>
      <c r="G42" s="91"/>
      <c r="H42" s="215"/>
      <c r="I42" s="579"/>
      <c r="J42" s="246"/>
      <c r="K42" s="87"/>
      <c r="L42" s="141"/>
    </row>
    <row r="43" spans="1:13" ht="16.5" customHeight="1">
      <c r="A43" s="576"/>
      <c r="B43" s="237" t="s">
        <v>448</v>
      </c>
      <c r="C43" s="398"/>
      <c r="D43" s="14"/>
      <c r="E43" s="91"/>
      <c r="F43" s="398"/>
      <c r="G43" s="580"/>
      <c r="H43" s="581"/>
      <c r="I43" s="614" t="s">
        <v>509</v>
      </c>
      <c r="J43" s="249"/>
      <c r="K43" s="196"/>
      <c r="L43" s="357"/>
      <c r="M43" s="14"/>
    </row>
    <row r="44" spans="1:13" ht="15" customHeight="1">
      <c r="A44" s="576"/>
      <c r="B44" s="540" t="s">
        <v>489</v>
      </c>
      <c r="C44" s="21"/>
      <c r="D44" s="21"/>
      <c r="E44" s="21"/>
      <c r="F44" s="21"/>
      <c r="G44" s="21"/>
      <c r="H44" s="582"/>
      <c r="I44" s="582"/>
      <c r="J44" s="582"/>
      <c r="K44" s="583"/>
      <c r="L44" s="584"/>
      <c r="M44" s="585"/>
    </row>
    <row r="45" spans="1:13" ht="15" customHeight="1">
      <c r="A45" s="586"/>
      <c r="B45" s="540" t="s">
        <v>356</v>
      </c>
      <c r="C45" s="94"/>
      <c r="D45" s="94"/>
      <c r="E45" s="94"/>
      <c r="F45" s="94"/>
      <c r="G45" s="94"/>
      <c r="H45" s="94"/>
      <c r="I45" s="94"/>
      <c r="J45" s="535"/>
      <c r="K45" s="195"/>
      <c r="L45" s="362"/>
      <c r="M45" s="587"/>
    </row>
    <row r="46" spans="1:13" ht="3" customHeight="1">
      <c r="A46" s="586"/>
      <c r="B46" s="813"/>
      <c r="C46" s="814"/>
      <c r="D46" s="814"/>
      <c r="E46" s="814"/>
      <c r="F46" s="814"/>
      <c r="G46" s="814"/>
      <c r="H46" s="20"/>
      <c r="I46" s="79"/>
      <c r="J46" s="535"/>
      <c r="K46" s="195"/>
      <c r="L46" s="147"/>
      <c r="M46" s="28"/>
    </row>
    <row r="47" spans="1:13" ht="15" customHeight="1">
      <c r="A47" s="108"/>
      <c r="B47" s="14"/>
      <c r="C47" s="21"/>
      <c r="D47" s="21"/>
      <c r="E47" s="21"/>
      <c r="F47" s="21"/>
      <c r="G47" s="21"/>
      <c r="H47" s="20"/>
      <c r="I47" s="79"/>
      <c r="J47" s="20"/>
      <c r="K47" s="195"/>
      <c r="L47" s="147"/>
      <c r="M47" s="28"/>
    </row>
    <row r="48" spans="1:13" ht="15" customHeight="1">
      <c r="A48" s="108"/>
      <c r="B48" s="540"/>
      <c r="C48" s="21"/>
      <c r="D48" s="21"/>
      <c r="E48" s="21"/>
      <c r="F48" s="21"/>
      <c r="G48" s="21"/>
      <c r="H48" s="20"/>
      <c r="I48" s="79"/>
      <c r="J48" s="20"/>
      <c r="K48" s="195"/>
      <c r="L48" s="147"/>
      <c r="M48" s="28"/>
    </row>
    <row r="49" spans="1:13" ht="15" customHeight="1">
      <c r="A49" s="108"/>
      <c r="B49" s="540" t="s">
        <v>379</v>
      </c>
      <c r="C49" s="21"/>
      <c r="D49" s="21"/>
      <c r="E49" s="21"/>
      <c r="F49" s="21"/>
      <c r="G49" s="21"/>
      <c r="H49" s="20"/>
      <c r="I49" s="79"/>
      <c r="J49" s="20"/>
      <c r="K49" s="195"/>
      <c r="L49" s="147"/>
      <c r="M49" s="28"/>
    </row>
    <row r="50" spans="1:13" ht="9" customHeight="1">
      <c r="A50" s="108"/>
      <c r="B50" s="540"/>
      <c r="C50" s="21"/>
      <c r="D50" s="21"/>
      <c r="E50" s="21"/>
      <c r="F50" s="21"/>
      <c r="G50" s="21"/>
      <c r="H50" s="20"/>
      <c r="I50" s="79"/>
      <c r="J50" s="20"/>
      <c r="K50" s="195"/>
      <c r="L50" s="147"/>
      <c r="M50" s="28"/>
    </row>
    <row r="51" spans="1:13" ht="15" customHeight="1">
      <c r="A51" s="81" t="s">
        <v>453</v>
      </c>
      <c r="B51" s="540"/>
      <c r="C51" s="21"/>
      <c r="D51" s="21"/>
      <c r="E51" s="21"/>
      <c r="F51" s="21"/>
      <c r="G51" s="21"/>
      <c r="H51" s="20"/>
      <c r="I51" s="79"/>
      <c r="J51" s="20"/>
      <c r="K51" s="195"/>
      <c r="L51" s="147"/>
      <c r="M51" s="28"/>
    </row>
    <row r="52" spans="1:13" ht="15" customHeight="1">
      <c r="A52" s="81"/>
      <c r="B52" s="237" t="s">
        <v>246</v>
      </c>
      <c r="C52" s="21"/>
      <c r="D52" s="21"/>
      <c r="E52" s="21"/>
      <c r="F52" s="21"/>
      <c r="G52" s="21"/>
      <c r="H52" s="20"/>
      <c r="I52" s="79"/>
      <c r="J52" s="20"/>
      <c r="K52" s="195"/>
      <c r="L52" s="147"/>
      <c r="M52" s="28"/>
    </row>
    <row r="53" spans="1:13" ht="17.25" customHeight="1">
      <c r="A53" s="81"/>
      <c r="B53" s="79"/>
      <c r="C53" s="540"/>
      <c r="D53" s="540"/>
      <c r="E53" s="540"/>
      <c r="F53" s="194"/>
      <c r="G53" s="91"/>
      <c r="H53" s="216" t="s">
        <v>247</v>
      </c>
      <c r="I53" s="456"/>
      <c r="J53" s="200" t="s">
        <v>110</v>
      </c>
      <c r="K53" s="861" t="s">
        <v>71</v>
      </c>
      <c r="L53" s="860"/>
      <c r="M53" s="28"/>
    </row>
    <row r="54" spans="1:13" ht="9.75" customHeight="1">
      <c r="A54" s="189"/>
      <c r="B54" s="91"/>
      <c r="C54" s="91"/>
      <c r="D54" s="191"/>
      <c r="E54" s="191"/>
      <c r="F54" s="191"/>
      <c r="G54" s="79"/>
      <c r="H54" s="139"/>
      <c r="I54" s="82"/>
      <c r="J54" s="217"/>
      <c r="K54" s="861"/>
      <c r="L54" s="860"/>
      <c r="M54" s="28"/>
    </row>
    <row r="55" spans="1:13" ht="17.25" customHeight="1">
      <c r="A55" s="189"/>
      <c r="B55" s="89" t="s">
        <v>401</v>
      </c>
      <c r="C55" s="237" t="s">
        <v>248</v>
      </c>
      <c r="D55" s="191"/>
      <c r="E55" s="91"/>
      <c r="F55" s="191"/>
      <c r="G55" s="82"/>
      <c r="H55" s="89" t="s">
        <v>249</v>
      </c>
      <c r="I55" s="457" t="str">
        <f>IF(I53&lt;&gt;"",I53/3,"")</f>
        <v/>
      </c>
      <c r="J55" s="200" t="s">
        <v>59</v>
      </c>
      <c r="K55" s="861" t="s">
        <v>71</v>
      </c>
      <c r="L55" s="860"/>
    </row>
    <row r="56" spans="1:13" ht="16.5" customHeight="1" thickBot="1">
      <c r="A56" s="223"/>
      <c r="B56" s="224"/>
      <c r="C56" s="588"/>
      <c r="D56" s="588"/>
      <c r="E56" s="588"/>
      <c r="F56" s="588"/>
      <c r="G56" s="588"/>
      <c r="H56" s="225"/>
      <c r="I56" s="118"/>
      <c r="J56" s="225"/>
      <c r="K56" s="360"/>
      <c r="L56" s="361"/>
    </row>
    <row r="57" spans="1:13" ht="19.5" customHeight="1" thickBot="1">
      <c r="A57" s="22"/>
      <c r="B57" s="22"/>
      <c r="C57" s="22"/>
      <c r="D57" s="22"/>
      <c r="E57" s="22"/>
      <c r="F57" s="22"/>
      <c r="G57" s="22"/>
      <c r="H57" s="22"/>
      <c r="I57" s="22"/>
      <c r="J57" s="22"/>
      <c r="K57" s="22"/>
      <c r="L57" s="22"/>
    </row>
    <row r="58" spans="1:13" s="23" customFormat="1" ht="18.75" customHeight="1" thickBot="1">
      <c r="A58" s="793" t="s">
        <v>111</v>
      </c>
      <c r="B58" s="794"/>
      <c r="C58" s="794"/>
      <c r="D58" s="794"/>
      <c r="E58" s="794"/>
      <c r="F58" s="794"/>
      <c r="G58" s="794"/>
      <c r="H58" s="794"/>
      <c r="I58" s="794"/>
      <c r="J58" s="794"/>
      <c r="K58" s="794"/>
      <c r="L58" s="795"/>
    </row>
    <row r="59" spans="1:13" s="23" customFormat="1" ht="28.5" customHeight="1" thickTop="1">
      <c r="A59" s="27" t="s">
        <v>115</v>
      </c>
      <c r="B59" s="796" t="str">
        <f>+B3</f>
        <v>フライヤ　　（　４．調理能力　）</v>
      </c>
      <c r="C59" s="797"/>
      <c r="D59" s="797"/>
      <c r="E59" s="797"/>
      <c r="F59" s="797"/>
      <c r="G59" s="797"/>
      <c r="H59" s="797"/>
      <c r="I59" s="797"/>
      <c r="J59" s="797"/>
      <c r="K59" s="857" t="str">
        <f xml:space="preserve"> IF(表紙!$C$12="選択してください","","ガス種："&amp;表紙!$E$11)</f>
        <v>ガス種：選択してください</v>
      </c>
      <c r="L59" s="858"/>
    </row>
    <row r="60" spans="1:13" ht="18" customHeight="1">
      <c r="A60" s="13" t="s">
        <v>141</v>
      </c>
      <c r="B60" s="862" t="str">
        <f>IF(表紙!$B$6=0,"",表紙!$B$6)</f>
        <v/>
      </c>
      <c r="C60" s="863"/>
      <c r="D60" s="863"/>
      <c r="E60" s="863"/>
      <c r="F60" s="863"/>
      <c r="G60" s="864"/>
      <c r="H60" s="408" t="s">
        <v>1</v>
      </c>
      <c r="I60" s="866" t="str">
        <f>IF(表紙!$G$5=0,"",表紙!$G$5)</f>
        <v/>
      </c>
      <c r="J60" s="867"/>
      <c r="K60" s="867"/>
      <c r="L60" s="868"/>
    </row>
    <row r="61" spans="1:13" s="23" customFormat="1" ht="18" customHeight="1" thickBot="1">
      <c r="A61" s="405" t="s">
        <v>21</v>
      </c>
      <c r="B61" s="852"/>
      <c r="C61" s="853"/>
      <c r="D61" s="853"/>
      <c r="E61" s="854"/>
      <c r="F61" s="531" t="s">
        <v>106</v>
      </c>
      <c r="G61" s="855"/>
      <c r="H61" s="856"/>
      <c r="I61" s="531" t="s">
        <v>12</v>
      </c>
      <c r="J61" s="406"/>
      <c r="K61" s="531" t="s">
        <v>13</v>
      </c>
      <c r="L61" s="409"/>
    </row>
    <row r="62" spans="1:13" ht="15" customHeight="1">
      <c r="A62" s="103"/>
      <c r="B62" s="122"/>
      <c r="C62" s="540"/>
      <c r="D62" s="540"/>
      <c r="E62" s="540"/>
      <c r="F62" s="20"/>
      <c r="G62" s="20"/>
      <c r="H62" s="82"/>
      <c r="I62" s="218"/>
      <c r="J62" s="20"/>
      <c r="K62" s="79"/>
      <c r="L62" s="219"/>
    </row>
    <row r="63" spans="1:13" ht="15" customHeight="1">
      <c r="A63" s="189"/>
      <c r="B63" s="540" t="s">
        <v>58</v>
      </c>
      <c r="C63" s="540"/>
      <c r="D63" s="540"/>
      <c r="E63" s="540"/>
      <c r="F63" s="540"/>
      <c r="G63" s="220"/>
      <c r="H63" s="220"/>
      <c r="I63" s="540"/>
      <c r="J63" s="221"/>
      <c r="K63" s="156"/>
      <c r="L63" s="109"/>
    </row>
    <row r="64" spans="1:13" ht="15" customHeight="1">
      <c r="A64" s="189"/>
      <c r="B64" s="222"/>
      <c r="C64" s="540"/>
      <c r="D64" s="540"/>
      <c r="E64" s="540"/>
      <c r="F64" s="540"/>
      <c r="G64" s="220"/>
      <c r="H64" s="220"/>
      <c r="I64" s="540"/>
      <c r="J64" s="221"/>
      <c r="K64" s="156"/>
      <c r="L64" s="109"/>
    </row>
    <row r="65" spans="1:12" ht="15" customHeight="1">
      <c r="A65" s="189"/>
      <c r="B65" s="222"/>
      <c r="C65" s="540"/>
      <c r="D65" s="540"/>
      <c r="E65" s="540"/>
      <c r="F65" s="540"/>
      <c r="G65" s="220"/>
      <c r="H65" s="220"/>
      <c r="I65" s="540"/>
      <c r="J65" s="221"/>
      <c r="K65" s="156"/>
      <c r="L65" s="109"/>
    </row>
    <row r="66" spans="1:12" ht="15" customHeight="1">
      <c r="A66" s="189"/>
      <c r="B66" s="222"/>
      <c r="C66" s="540"/>
      <c r="D66" s="540"/>
      <c r="E66" s="540"/>
      <c r="F66" s="540"/>
      <c r="G66" s="220"/>
      <c r="H66" s="220"/>
      <c r="I66" s="540"/>
      <c r="J66" s="221"/>
      <c r="K66" s="156"/>
      <c r="L66" s="109"/>
    </row>
    <row r="67" spans="1:12" ht="15" customHeight="1">
      <c r="A67" s="189"/>
      <c r="B67" s="222"/>
      <c r="C67" s="540"/>
      <c r="D67" s="540"/>
      <c r="E67" s="540"/>
      <c r="F67" s="540"/>
      <c r="G67" s="220"/>
      <c r="H67" s="220"/>
      <c r="I67" s="540"/>
      <c r="J67" s="221"/>
      <c r="K67" s="156"/>
      <c r="L67" s="109"/>
    </row>
    <row r="68" spans="1:12" ht="15" customHeight="1">
      <c r="A68" s="189"/>
      <c r="B68" s="222"/>
      <c r="C68" s="540"/>
      <c r="D68" s="540"/>
      <c r="E68" s="540"/>
      <c r="F68" s="540"/>
      <c r="G68" s="220"/>
      <c r="H68" s="220"/>
      <c r="I68" s="540"/>
      <c r="J68" s="221"/>
      <c r="K68" s="156"/>
      <c r="L68" s="109"/>
    </row>
    <row r="69" spans="1:12" ht="15" customHeight="1">
      <c r="A69" s="189"/>
      <c r="B69" s="222"/>
      <c r="C69" s="540"/>
      <c r="D69" s="540"/>
      <c r="E69" s="540"/>
      <c r="F69" s="540"/>
      <c r="G69" s="220"/>
      <c r="H69" s="220"/>
      <c r="I69" s="540"/>
      <c r="J69" s="221"/>
      <c r="K69" s="156"/>
      <c r="L69" s="109"/>
    </row>
    <row r="70" spans="1:12" ht="15" customHeight="1">
      <c r="A70" s="189"/>
      <c r="B70" s="222"/>
      <c r="C70" s="540"/>
      <c r="D70" s="540"/>
      <c r="E70" s="540"/>
      <c r="F70" s="540"/>
      <c r="G70" s="220"/>
      <c r="H70" s="220"/>
      <c r="I70" s="540"/>
      <c r="J70" s="221"/>
      <c r="K70" s="156"/>
      <c r="L70" s="109"/>
    </row>
    <row r="71" spans="1:12" ht="15" customHeight="1">
      <c r="A71" s="189"/>
      <c r="B71" s="222"/>
      <c r="C71" s="540"/>
      <c r="D71" s="540"/>
      <c r="E71" s="540"/>
      <c r="F71" s="540"/>
      <c r="G71" s="220"/>
      <c r="H71" s="220"/>
      <c r="I71" s="540"/>
      <c r="J71" s="221"/>
      <c r="K71" s="156"/>
      <c r="L71" s="109"/>
    </row>
    <row r="72" spans="1:12" ht="15" customHeight="1">
      <c r="A72" s="189"/>
      <c r="B72" s="222"/>
      <c r="C72" s="540"/>
      <c r="D72" s="540"/>
      <c r="E72" s="540"/>
      <c r="F72" s="540"/>
      <c r="G72" s="220"/>
      <c r="H72" s="220"/>
      <c r="I72" s="540"/>
      <c r="J72" s="221"/>
      <c r="K72" s="156"/>
      <c r="L72" s="109"/>
    </row>
    <row r="73" spans="1:12" ht="15" customHeight="1">
      <c r="A73" s="189"/>
      <c r="B73" s="222"/>
      <c r="C73" s="540"/>
      <c r="D73" s="540"/>
      <c r="E73" s="540"/>
      <c r="F73" s="540"/>
      <c r="G73" s="220"/>
      <c r="H73" s="220"/>
      <c r="I73" s="540"/>
      <c r="J73" s="221"/>
      <c r="K73" s="156"/>
      <c r="L73" s="109"/>
    </row>
    <row r="74" spans="1:12" ht="15" customHeight="1">
      <c r="A74" s="189"/>
      <c r="B74" s="222"/>
      <c r="C74" s="540"/>
      <c r="D74" s="540"/>
      <c r="E74" s="540"/>
      <c r="F74" s="540"/>
      <c r="G74" s="220"/>
      <c r="H74" s="220"/>
      <c r="I74" s="540"/>
      <c r="J74" s="221"/>
      <c r="K74" s="156"/>
      <c r="L74" s="109"/>
    </row>
    <row r="75" spans="1:12" ht="15" customHeight="1">
      <c r="A75" s="189"/>
      <c r="B75" s="222"/>
      <c r="C75" s="540"/>
      <c r="D75" s="540"/>
      <c r="E75" s="540"/>
      <c r="F75" s="540"/>
      <c r="G75" s="220"/>
      <c r="H75" s="220"/>
      <c r="I75" s="540"/>
      <c r="J75" s="221"/>
      <c r="K75" s="156"/>
      <c r="L75" s="109"/>
    </row>
    <row r="76" spans="1:12" ht="15" customHeight="1">
      <c r="A76" s="189"/>
      <c r="B76" s="222"/>
      <c r="C76" s="540"/>
      <c r="D76" s="540"/>
      <c r="E76" s="540"/>
      <c r="F76" s="540"/>
      <c r="G76" s="220"/>
      <c r="H76" s="220"/>
      <c r="I76" s="540"/>
      <c r="J76" s="221"/>
      <c r="K76" s="156"/>
      <c r="L76" s="109"/>
    </row>
    <row r="77" spans="1:12" ht="15" customHeight="1">
      <c r="A77" s="189"/>
      <c r="B77" s="222"/>
      <c r="C77" s="540"/>
      <c r="D77" s="540"/>
      <c r="E77" s="540"/>
      <c r="F77" s="540"/>
      <c r="G77" s="220"/>
      <c r="H77" s="220"/>
      <c r="I77" s="540"/>
      <c r="J77" s="221"/>
      <c r="K77" s="156"/>
      <c r="L77" s="109"/>
    </row>
    <row r="78" spans="1:12" ht="15" customHeight="1">
      <c r="A78" s="189"/>
      <c r="B78" s="222"/>
      <c r="C78" s="540"/>
      <c r="D78" s="540"/>
      <c r="E78" s="540"/>
      <c r="F78" s="540"/>
      <c r="G78" s="220"/>
      <c r="H78" s="220"/>
      <c r="I78" s="540"/>
      <c r="J78" s="221"/>
      <c r="K78" s="156"/>
      <c r="L78" s="109"/>
    </row>
    <row r="79" spans="1:12" ht="15" customHeight="1">
      <c r="A79" s="189"/>
      <c r="B79" s="222"/>
      <c r="C79" s="540"/>
      <c r="D79" s="540"/>
      <c r="E79" s="540"/>
      <c r="F79" s="540"/>
      <c r="G79" s="220"/>
      <c r="H79" s="220"/>
      <c r="I79" s="540"/>
      <c r="J79" s="221"/>
      <c r="K79" s="156"/>
      <c r="L79" s="109"/>
    </row>
    <row r="80" spans="1:12" ht="15" customHeight="1">
      <c r="A80" s="526" t="s">
        <v>507</v>
      </c>
      <c r="B80" s="520"/>
      <c r="C80" s="540"/>
      <c r="D80" s="540"/>
      <c r="E80" s="540"/>
      <c r="F80" s="20"/>
      <c r="G80" s="20"/>
      <c r="H80" s="82"/>
      <c r="I80" s="218"/>
      <c r="J80" s="20"/>
      <c r="K80" s="79"/>
      <c r="L80" s="219"/>
    </row>
    <row r="81" spans="1:14" ht="15.6" customHeight="1">
      <c r="A81" s="90"/>
      <c r="B81" s="810" t="s">
        <v>402</v>
      </c>
      <c r="C81" s="810"/>
      <c r="D81" s="810"/>
      <c r="E81" s="810"/>
      <c r="F81" s="810"/>
      <c r="G81" s="810"/>
      <c r="H81" s="810"/>
      <c r="I81" s="810"/>
      <c r="J81" s="810"/>
      <c r="K81" s="810"/>
      <c r="L81" s="219"/>
    </row>
    <row r="82" spans="1:14" ht="15.6" customHeight="1">
      <c r="A82" s="103"/>
      <c r="B82" s="810"/>
      <c r="C82" s="810"/>
      <c r="D82" s="810"/>
      <c r="E82" s="810"/>
      <c r="F82" s="810"/>
      <c r="G82" s="810"/>
      <c r="H82" s="810"/>
      <c r="I82" s="810"/>
      <c r="J82" s="810"/>
      <c r="K82" s="810"/>
      <c r="L82" s="219"/>
    </row>
    <row r="83" spans="1:14" ht="15.6" customHeight="1">
      <c r="A83" s="103"/>
      <c r="B83" s="810"/>
      <c r="C83" s="810"/>
      <c r="D83" s="810"/>
      <c r="E83" s="810"/>
      <c r="F83" s="810"/>
      <c r="G83" s="810"/>
      <c r="H83" s="810"/>
      <c r="I83" s="810"/>
      <c r="J83" s="810"/>
      <c r="K83" s="810"/>
      <c r="L83" s="219"/>
    </row>
    <row r="84" spans="1:14" ht="15.6" customHeight="1">
      <c r="A84" s="103"/>
      <c r="B84" s="810"/>
      <c r="C84" s="810"/>
      <c r="D84" s="810"/>
      <c r="E84" s="810"/>
      <c r="F84" s="810"/>
      <c r="G84" s="810"/>
      <c r="H84" s="810"/>
      <c r="I84" s="810"/>
      <c r="J84" s="810"/>
      <c r="K84" s="810"/>
      <c r="L84" s="219"/>
    </row>
    <row r="85" spans="1:14" ht="15.6" customHeight="1">
      <c r="A85" s="103"/>
      <c r="B85" s="810"/>
      <c r="C85" s="810"/>
      <c r="D85" s="810"/>
      <c r="E85" s="810"/>
      <c r="F85" s="810"/>
      <c r="G85" s="810"/>
      <c r="H85" s="810"/>
      <c r="I85" s="810"/>
      <c r="J85" s="810"/>
      <c r="K85" s="810"/>
      <c r="L85" s="219"/>
    </row>
    <row r="86" spans="1:14" ht="15.6" customHeight="1">
      <c r="A86" s="103"/>
      <c r="B86" s="810"/>
      <c r="C86" s="810"/>
      <c r="D86" s="810"/>
      <c r="E86" s="810"/>
      <c r="F86" s="810"/>
      <c r="G86" s="810"/>
      <c r="H86" s="810"/>
      <c r="I86" s="810"/>
      <c r="J86" s="810"/>
      <c r="K86" s="810"/>
      <c r="L86" s="219"/>
    </row>
    <row r="87" spans="1:14" ht="15.6" customHeight="1">
      <c r="A87" s="103"/>
      <c r="B87" s="810"/>
      <c r="C87" s="810"/>
      <c r="D87" s="810"/>
      <c r="E87" s="810"/>
      <c r="F87" s="810"/>
      <c r="G87" s="810"/>
      <c r="H87" s="810"/>
      <c r="I87" s="810"/>
      <c r="J87" s="810"/>
      <c r="K87" s="810"/>
      <c r="L87" s="219"/>
    </row>
    <row r="88" spans="1:14" ht="15.6" customHeight="1">
      <c r="A88" s="103"/>
      <c r="B88" s="810"/>
      <c r="C88" s="810"/>
      <c r="D88" s="810"/>
      <c r="E88" s="810"/>
      <c r="F88" s="810"/>
      <c r="G88" s="810"/>
      <c r="H88" s="810"/>
      <c r="I88" s="810"/>
      <c r="J88" s="810"/>
      <c r="K88" s="810"/>
      <c r="L88" s="219"/>
    </row>
    <row r="89" spans="1:14" ht="15.6" customHeight="1">
      <c r="A89" s="103"/>
      <c r="B89" s="810"/>
      <c r="C89" s="810"/>
      <c r="D89" s="810"/>
      <c r="E89" s="810"/>
      <c r="F89" s="810"/>
      <c r="G89" s="810"/>
      <c r="H89" s="810"/>
      <c r="I89" s="810"/>
      <c r="J89" s="810"/>
      <c r="K89" s="810"/>
      <c r="L89" s="219"/>
    </row>
    <row r="90" spans="1:14" ht="15.6" customHeight="1">
      <c r="A90" s="103"/>
      <c r="B90" s="810"/>
      <c r="C90" s="810"/>
      <c r="D90" s="810"/>
      <c r="E90" s="810"/>
      <c r="F90" s="810"/>
      <c r="G90" s="810"/>
      <c r="H90" s="810"/>
      <c r="I90" s="810"/>
      <c r="J90" s="810"/>
      <c r="K90" s="810"/>
      <c r="L90" s="219"/>
    </row>
    <row r="91" spans="1:14" ht="15.6" customHeight="1">
      <c r="A91" s="103"/>
      <c r="B91" s="810"/>
      <c r="C91" s="810"/>
      <c r="D91" s="810"/>
      <c r="E91" s="810"/>
      <c r="F91" s="810"/>
      <c r="G91" s="810"/>
      <c r="H91" s="810"/>
      <c r="I91" s="810"/>
      <c r="J91" s="810"/>
      <c r="K91" s="810"/>
      <c r="L91" s="219"/>
    </row>
    <row r="92" spans="1:14" ht="11.25" customHeight="1">
      <c r="A92" s="90"/>
      <c r="B92" s="79"/>
      <c r="C92" s="541"/>
      <c r="D92" s="541"/>
      <c r="E92" s="541"/>
      <c r="F92" s="541"/>
      <c r="G92" s="541"/>
      <c r="H92" s="541"/>
      <c r="I92" s="541"/>
      <c r="J92" s="541"/>
      <c r="K92" s="541"/>
      <c r="L92" s="219"/>
    </row>
    <row r="93" spans="1:14" ht="9.75" customHeight="1">
      <c r="A93" s="90"/>
      <c r="B93" s="541"/>
      <c r="C93" s="541"/>
      <c r="D93" s="541"/>
      <c r="E93" s="541"/>
      <c r="F93" s="541"/>
      <c r="G93" s="541"/>
      <c r="H93" s="541"/>
      <c r="I93" s="541"/>
      <c r="J93" s="541"/>
      <c r="K93" s="541"/>
      <c r="L93" s="219"/>
    </row>
    <row r="94" spans="1:14" ht="15" customHeight="1">
      <c r="A94" s="90"/>
      <c r="B94" s="91"/>
      <c r="C94" s="540"/>
      <c r="D94" s="540"/>
      <c r="E94" s="540"/>
      <c r="F94" s="540"/>
      <c r="G94" s="123"/>
      <c r="H94" s="203" t="s">
        <v>8</v>
      </c>
      <c r="I94" s="203" t="s">
        <v>53</v>
      </c>
      <c r="J94" s="203" t="s">
        <v>54</v>
      </c>
      <c r="K94" s="237"/>
      <c r="L94" s="70"/>
    </row>
    <row r="95" spans="1:14" ht="17.25" customHeight="1">
      <c r="A95" s="90"/>
      <c r="B95" s="540" t="s">
        <v>381</v>
      </c>
      <c r="C95" s="540"/>
      <c r="D95" s="540"/>
      <c r="E95" s="540"/>
      <c r="F95" s="540"/>
      <c r="G95" s="126" t="s">
        <v>222</v>
      </c>
      <c r="H95" s="458"/>
      <c r="I95" s="459" t="str">
        <f>IF($H95&lt;&gt;"",$H95,"")</f>
        <v/>
      </c>
      <c r="J95" s="459" t="str">
        <f>IF($H95&lt;&gt;"",$H95,"")</f>
        <v/>
      </c>
      <c r="K95" s="859" t="s">
        <v>407</v>
      </c>
      <c r="L95" s="860"/>
    </row>
    <row r="96" spans="1:14" ht="17.25" customHeight="1">
      <c r="A96" s="90"/>
      <c r="B96" s="237" t="s">
        <v>382</v>
      </c>
      <c r="C96" s="540"/>
      <c r="D96" s="540"/>
      <c r="E96" s="540"/>
      <c r="F96" s="540"/>
      <c r="G96" s="126" t="s">
        <v>223</v>
      </c>
      <c r="H96" s="450"/>
      <c r="I96" s="450"/>
      <c r="J96" s="450"/>
      <c r="K96" s="859" t="s">
        <v>47</v>
      </c>
      <c r="L96" s="860"/>
      <c r="N96" s="25"/>
    </row>
    <row r="97" spans="1:12" ht="7.5" customHeight="1" thickBot="1">
      <c r="A97" s="189"/>
      <c r="B97" s="540"/>
      <c r="C97" s="191"/>
      <c r="D97" s="191"/>
      <c r="E97" s="191"/>
      <c r="F97" s="191"/>
      <c r="G97" s="192"/>
      <c r="H97" s="210"/>
      <c r="I97" s="206"/>
      <c r="J97" s="540"/>
      <c r="K97" s="87"/>
      <c r="L97" s="357"/>
    </row>
    <row r="98" spans="1:12" ht="17.25" customHeight="1" thickBot="1">
      <c r="A98" s="189"/>
      <c r="B98" s="540"/>
      <c r="C98" s="191"/>
      <c r="D98" s="191"/>
      <c r="E98" s="191"/>
      <c r="F98" s="191"/>
      <c r="G98" s="192"/>
      <c r="H98" s="397" t="s">
        <v>441</v>
      </c>
      <c r="I98" s="454" t="str">
        <f>IF(COUNTBLANK(H96:J96)=0,SUM(H96:J96)/3,"")</f>
        <v/>
      </c>
      <c r="J98" s="56" t="s">
        <v>47</v>
      </c>
      <c r="K98" s="861" t="s">
        <v>80</v>
      </c>
      <c r="L98" s="860"/>
    </row>
    <row r="99" spans="1:12" ht="7.5" customHeight="1" thickBot="1">
      <c r="A99" s="189"/>
      <c r="B99" s="540"/>
      <c r="C99" s="191"/>
      <c r="D99" s="191"/>
      <c r="E99" s="191"/>
      <c r="F99" s="191"/>
      <c r="G99" s="192"/>
      <c r="H99" s="210"/>
      <c r="I99" s="206"/>
      <c r="J99" s="540"/>
      <c r="K99" s="87"/>
      <c r="L99" s="357"/>
    </row>
    <row r="100" spans="1:12" ht="21.75" customHeight="1" thickBot="1">
      <c r="A100" s="90"/>
      <c r="B100" s="237" t="s">
        <v>380</v>
      </c>
      <c r="C100" s="191"/>
      <c r="D100" s="191"/>
      <c r="E100" s="191"/>
      <c r="F100" s="191"/>
      <c r="G100" s="226"/>
      <c r="H100" s="347" t="s">
        <v>376</v>
      </c>
      <c r="I100" s="440" t="str">
        <f>IF(I98&lt;&gt;"",H95*60/I98,"")</f>
        <v/>
      </c>
      <c r="J100" s="36" t="s">
        <v>45</v>
      </c>
      <c r="K100" s="861" t="s">
        <v>25</v>
      </c>
      <c r="L100" s="860"/>
    </row>
    <row r="101" spans="1:12" ht="15" customHeight="1">
      <c r="A101" s="90"/>
      <c r="B101" s="237"/>
      <c r="C101" s="191"/>
      <c r="D101" s="191"/>
      <c r="E101" s="191"/>
      <c r="F101" s="191"/>
      <c r="G101" s="20"/>
      <c r="H101" s="226"/>
      <c r="I101" s="95"/>
      <c r="J101" s="228"/>
      <c r="K101" s="546"/>
      <c r="L101" s="362"/>
    </row>
    <row r="102" spans="1:12" ht="15" customHeight="1">
      <c r="A102" s="81" t="s">
        <v>505</v>
      </c>
      <c r="B102" s="540" t="s">
        <v>105</v>
      </c>
      <c r="C102" s="194"/>
      <c r="D102" s="194"/>
      <c r="E102" s="194"/>
      <c r="F102" s="194"/>
      <c r="G102" s="91"/>
      <c r="H102" s="203"/>
      <c r="I102" s="203"/>
      <c r="J102" s="203"/>
      <c r="K102" s="198"/>
      <c r="L102" s="357"/>
    </row>
    <row r="103" spans="1:12" ht="15" customHeight="1">
      <c r="A103" s="81"/>
      <c r="B103" s="540" t="s">
        <v>104</v>
      </c>
      <c r="C103" s="91"/>
      <c r="D103" s="91"/>
      <c r="E103" s="91"/>
      <c r="F103" s="194"/>
      <c r="G103" s="91"/>
      <c r="H103" s="139"/>
      <c r="I103" s="91"/>
      <c r="J103" s="546"/>
      <c r="K103" s="196"/>
      <c r="L103" s="357"/>
    </row>
    <row r="104" spans="1:12" ht="3" customHeight="1">
      <c r="A104" s="152"/>
      <c r="B104" s="540"/>
      <c r="C104" s="191"/>
      <c r="D104" s="191"/>
      <c r="E104" s="191"/>
      <c r="F104" s="191"/>
      <c r="G104" s="79"/>
      <c r="H104" s="204"/>
      <c r="I104" s="68"/>
      <c r="J104" s="206"/>
      <c r="K104" s="195"/>
      <c r="L104" s="545"/>
    </row>
    <row r="105" spans="1:12" ht="22.5" customHeight="1">
      <c r="A105" s="78"/>
      <c r="B105" s="395" t="s">
        <v>421</v>
      </c>
      <c r="C105" s="237"/>
      <c r="D105" s="195"/>
      <c r="E105" s="195"/>
      <c r="F105" s="195"/>
      <c r="G105" s="82"/>
      <c r="H105" s="396" t="s">
        <v>422</v>
      </c>
      <c r="I105" s="589" t="str">
        <f>IF(COUNTBLANK(I120:I125)=0,(I120*I121*(I123+I124-I125)*273/3600/101.3/(273+I122))/3,"")</f>
        <v/>
      </c>
      <c r="J105" s="87" t="s">
        <v>44</v>
      </c>
      <c r="K105" s="861" t="s">
        <v>71</v>
      </c>
      <c r="L105" s="860"/>
    </row>
    <row r="106" spans="1:12" ht="15" customHeight="1">
      <c r="A106" s="78"/>
      <c r="B106" s="195"/>
      <c r="C106" s="196"/>
      <c r="D106" s="196"/>
      <c r="E106" s="196"/>
      <c r="F106" s="196"/>
      <c r="G106" s="196"/>
      <c r="H106" s="207"/>
      <c r="I106" s="208"/>
      <c r="J106" s="87"/>
      <c r="K106" s="200"/>
      <c r="L106" s="120"/>
    </row>
    <row r="107" spans="1:12" ht="15" customHeight="1">
      <c r="A107" s="197"/>
      <c r="B107" s="543"/>
      <c r="C107" s="543"/>
      <c r="D107" s="543"/>
      <c r="E107" s="543"/>
      <c r="F107" s="139"/>
      <c r="G107" s="245"/>
      <c r="H107" s="245"/>
      <c r="I107" s="140"/>
      <c r="J107" s="209"/>
      <c r="K107" s="201"/>
      <c r="L107" s="142"/>
    </row>
    <row r="108" spans="1:12" ht="15" customHeight="1">
      <c r="A108" s="197"/>
      <c r="B108" s="543"/>
      <c r="C108" s="543"/>
      <c r="D108" s="543"/>
      <c r="E108" s="543"/>
      <c r="F108" s="139"/>
      <c r="G108" s="245"/>
      <c r="H108" s="245"/>
      <c r="I108" s="140"/>
      <c r="J108" s="209"/>
      <c r="K108" s="201"/>
      <c r="L108" s="142"/>
    </row>
    <row r="109" spans="1:12" ht="15" customHeight="1" thickBot="1">
      <c r="A109" s="230"/>
      <c r="B109" s="231"/>
      <c r="C109" s="231"/>
      <c r="D109" s="231"/>
      <c r="E109" s="231"/>
      <c r="F109" s="232"/>
      <c r="G109" s="590"/>
      <c r="H109" s="590"/>
      <c r="I109" s="233"/>
      <c r="J109" s="234"/>
      <c r="K109" s="235"/>
      <c r="L109" s="236"/>
    </row>
    <row r="110" spans="1:12" ht="15" customHeight="1" thickBot="1">
      <c r="A110" s="231"/>
      <c r="B110" s="543"/>
      <c r="C110" s="543"/>
      <c r="D110" s="543"/>
      <c r="E110" s="543"/>
      <c r="F110" s="139"/>
      <c r="G110" s="245"/>
      <c r="H110" s="245"/>
      <c r="I110" s="140"/>
      <c r="J110" s="209"/>
      <c r="K110" s="201"/>
      <c r="L110" s="233"/>
    </row>
    <row r="111" spans="1:12" ht="19.5" customHeight="1" thickBot="1">
      <c r="A111" s="793" t="s">
        <v>111</v>
      </c>
      <c r="B111" s="794"/>
      <c r="C111" s="794"/>
      <c r="D111" s="794"/>
      <c r="E111" s="794"/>
      <c r="F111" s="794"/>
      <c r="G111" s="794"/>
      <c r="H111" s="794"/>
      <c r="I111" s="794"/>
      <c r="J111" s="794"/>
      <c r="K111" s="794"/>
      <c r="L111" s="794"/>
    </row>
    <row r="112" spans="1:12" ht="27.75" customHeight="1" thickTop="1">
      <c r="A112" s="27" t="s">
        <v>115</v>
      </c>
      <c r="B112" s="796" t="str">
        <f>+B59</f>
        <v>フライヤ　　（　４．調理能力　）</v>
      </c>
      <c r="C112" s="797"/>
      <c r="D112" s="797"/>
      <c r="E112" s="797"/>
      <c r="F112" s="797"/>
      <c r="G112" s="797"/>
      <c r="H112" s="797"/>
      <c r="I112" s="797"/>
      <c r="J112" s="797"/>
      <c r="K112" s="857" t="str">
        <f xml:space="preserve"> IF(表紙!$C$12="選択してください","","ガス種："&amp;表紙!$E$11)</f>
        <v>ガス種：選択してください</v>
      </c>
      <c r="L112" s="858"/>
    </row>
    <row r="113" spans="1:12" ht="18" customHeight="1" thickBot="1">
      <c r="A113" s="15" t="s">
        <v>141</v>
      </c>
      <c r="B113" s="841" t="str">
        <f>IF(表紙!$B$6=0,"",表紙!$B$6)</f>
        <v/>
      </c>
      <c r="C113" s="799"/>
      <c r="D113" s="799"/>
      <c r="E113" s="799"/>
      <c r="F113" s="799"/>
      <c r="G113" s="842"/>
      <c r="H113" s="550" t="s">
        <v>1</v>
      </c>
      <c r="I113" s="802" t="str">
        <f>IF(表紙!$G$5=0,"",表紙!$G$5)</f>
        <v/>
      </c>
      <c r="J113" s="803"/>
      <c r="K113" s="803"/>
      <c r="L113" s="804"/>
    </row>
    <row r="114" spans="1:12" ht="15" customHeight="1">
      <c r="A114" s="78"/>
      <c r="B114" s="79"/>
      <c r="C114" s="79"/>
      <c r="D114" s="79"/>
      <c r="E114" s="79"/>
      <c r="F114" s="79"/>
      <c r="G114" s="79"/>
      <c r="H114" s="79"/>
      <c r="I114" s="79"/>
      <c r="J114" s="79"/>
      <c r="K114" s="79"/>
      <c r="L114" s="80"/>
    </row>
    <row r="115" spans="1:12" ht="15" customHeight="1">
      <c r="A115" s="197"/>
      <c r="B115" s="244" t="s">
        <v>378</v>
      </c>
      <c r="C115" s="573"/>
      <c r="D115" s="573"/>
      <c r="E115" s="573"/>
      <c r="F115" s="573"/>
      <c r="G115" s="573"/>
      <c r="H115" s="22"/>
      <c r="I115" s="573"/>
      <c r="J115" s="573"/>
      <c r="K115" s="573"/>
      <c r="L115" s="591"/>
    </row>
    <row r="116" spans="1:12" ht="15" customHeight="1">
      <c r="A116" s="197"/>
      <c r="B116" s="543"/>
      <c r="C116" s="543"/>
      <c r="D116" s="543"/>
      <c r="E116" s="543"/>
      <c r="F116" s="139"/>
      <c r="G116" s="245"/>
      <c r="H116" s="245"/>
      <c r="I116" s="140"/>
      <c r="J116" s="140"/>
      <c r="K116" s="140"/>
      <c r="L116" s="142"/>
    </row>
    <row r="117" spans="1:12">
      <c r="A117" s="197"/>
      <c r="B117" s="543"/>
      <c r="C117" s="543"/>
      <c r="D117" s="543"/>
      <c r="E117" s="543"/>
      <c r="F117" s="139"/>
      <c r="G117" s="245"/>
      <c r="H117" s="245"/>
      <c r="I117" s="140"/>
      <c r="J117" s="209"/>
      <c r="K117" s="201"/>
      <c r="L117" s="142"/>
    </row>
    <row r="118" spans="1:12">
      <c r="A118" s="197"/>
      <c r="B118" s="543"/>
      <c r="C118" s="543"/>
      <c r="D118" s="543"/>
      <c r="E118" s="543"/>
      <c r="F118" s="139"/>
      <c r="G118" s="245"/>
      <c r="H118" s="245"/>
      <c r="I118" s="140"/>
      <c r="J118" s="209"/>
      <c r="K118" s="201"/>
      <c r="L118" s="142"/>
    </row>
    <row r="119" spans="1:12">
      <c r="A119" s="197"/>
      <c r="B119" s="543"/>
      <c r="C119" s="543"/>
      <c r="D119" s="543"/>
      <c r="E119" s="543"/>
      <c r="F119" s="139"/>
      <c r="G119" s="245"/>
      <c r="H119" s="245"/>
      <c r="I119" s="140"/>
      <c r="J119" s="209"/>
      <c r="K119" s="201"/>
      <c r="L119" s="142"/>
    </row>
    <row r="120" spans="1:12" ht="18" customHeight="1">
      <c r="A120" s="78"/>
      <c r="B120" s="212" t="s">
        <v>227</v>
      </c>
      <c r="C120" s="213" t="s">
        <v>228</v>
      </c>
      <c r="D120" s="577"/>
      <c r="E120" s="577"/>
      <c r="F120" s="79"/>
      <c r="G120" s="91"/>
      <c r="H120" s="215" t="s">
        <v>238</v>
      </c>
      <c r="I120" s="472"/>
      <c r="J120" s="246" t="s">
        <v>245</v>
      </c>
      <c r="K120" s="861" t="s">
        <v>71</v>
      </c>
      <c r="L120" s="860"/>
    </row>
    <row r="121" spans="1:12" ht="18" customHeight="1">
      <c r="A121" s="78"/>
      <c r="B121" s="212" t="s">
        <v>229</v>
      </c>
      <c r="C121" s="213" t="s">
        <v>230</v>
      </c>
      <c r="D121" s="94"/>
      <c r="E121" s="94"/>
      <c r="F121" s="79"/>
      <c r="G121" s="91"/>
      <c r="H121" s="215" t="s">
        <v>239</v>
      </c>
      <c r="I121" s="615"/>
      <c r="J121" s="248" t="s">
        <v>81</v>
      </c>
      <c r="K121" s="861" t="s">
        <v>82</v>
      </c>
      <c r="L121" s="860"/>
    </row>
    <row r="122" spans="1:12" ht="18" customHeight="1">
      <c r="A122" s="78"/>
      <c r="B122" s="212" t="s">
        <v>231</v>
      </c>
      <c r="C122" s="213" t="s">
        <v>232</v>
      </c>
      <c r="D122" s="577"/>
      <c r="E122" s="577"/>
      <c r="F122" s="79"/>
      <c r="G122" s="91"/>
      <c r="H122" s="215" t="s">
        <v>240</v>
      </c>
      <c r="I122" s="481"/>
      <c r="J122" s="246" t="s">
        <v>38</v>
      </c>
      <c r="K122" s="861" t="s">
        <v>25</v>
      </c>
      <c r="L122" s="860"/>
    </row>
    <row r="123" spans="1:12" ht="18" customHeight="1">
      <c r="A123" s="78"/>
      <c r="B123" s="214" t="s">
        <v>233</v>
      </c>
      <c r="C123" s="213" t="s">
        <v>234</v>
      </c>
      <c r="D123" s="577"/>
      <c r="E123" s="577"/>
      <c r="F123" s="79"/>
      <c r="G123" s="91"/>
      <c r="H123" s="215" t="s">
        <v>241</v>
      </c>
      <c r="I123" s="616"/>
      <c r="J123" s="246" t="s">
        <v>83</v>
      </c>
      <c r="K123" s="861" t="s">
        <v>80</v>
      </c>
      <c r="L123" s="860"/>
    </row>
    <row r="124" spans="1:12" ht="18" customHeight="1">
      <c r="A124" s="78"/>
      <c r="B124" s="212" t="s">
        <v>235</v>
      </c>
      <c r="C124" s="213" t="s">
        <v>236</v>
      </c>
      <c r="D124" s="578"/>
      <c r="E124" s="578"/>
      <c r="F124" s="79"/>
      <c r="G124" s="91"/>
      <c r="H124" s="215" t="s">
        <v>242</v>
      </c>
      <c r="I124" s="616"/>
      <c r="J124" s="246" t="s">
        <v>83</v>
      </c>
      <c r="K124" s="861" t="s">
        <v>80</v>
      </c>
      <c r="L124" s="860"/>
    </row>
    <row r="125" spans="1:12" ht="18" customHeight="1">
      <c r="A125" s="78"/>
      <c r="B125" s="212" t="s">
        <v>237</v>
      </c>
      <c r="C125" s="213" t="s">
        <v>244</v>
      </c>
      <c r="D125" s="578"/>
      <c r="E125" s="578"/>
      <c r="F125" s="79"/>
      <c r="G125" s="91"/>
      <c r="H125" s="215" t="s">
        <v>243</v>
      </c>
      <c r="I125" s="435" t="str">
        <f>IF(I122="","",IF($I$127="乾　式","0.00",10^(7.203-1735.74/(I122+234))))</f>
        <v/>
      </c>
      <c r="J125" s="246" t="s">
        <v>83</v>
      </c>
      <c r="K125" s="861" t="s">
        <v>80</v>
      </c>
      <c r="L125" s="860"/>
    </row>
    <row r="126" spans="1:12">
      <c r="A126" s="78"/>
      <c r="B126" s="79"/>
      <c r="C126" s="79"/>
      <c r="D126" s="79"/>
      <c r="E126" s="79"/>
      <c r="F126" s="79"/>
      <c r="G126" s="79"/>
      <c r="H126" s="79"/>
      <c r="I126" s="79"/>
      <c r="J126" s="79"/>
      <c r="K126" s="195"/>
      <c r="L126" s="147"/>
    </row>
    <row r="127" spans="1:12" ht="18.75" customHeight="1">
      <c r="A127" s="78"/>
      <c r="B127" s="237" t="s">
        <v>448</v>
      </c>
      <c r="C127" s="398"/>
      <c r="D127" s="14"/>
      <c r="E127" s="91"/>
      <c r="F127" s="398"/>
      <c r="G127" s="580"/>
      <c r="H127" s="400"/>
      <c r="I127" s="614" t="s">
        <v>509</v>
      </c>
      <c r="J127" s="79"/>
      <c r="K127" s="79"/>
      <c r="L127" s="80"/>
    </row>
    <row r="128" spans="1:12" ht="13.5" customHeight="1">
      <c r="A128" s="78"/>
      <c r="B128" s="540" t="s">
        <v>355</v>
      </c>
      <c r="C128" s="21"/>
      <c r="D128" s="21"/>
      <c r="E128" s="21"/>
      <c r="F128" s="21"/>
      <c r="G128" s="21"/>
      <c r="H128" s="554"/>
      <c r="I128" s="554"/>
      <c r="J128" s="79"/>
      <c r="K128" s="79"/>
      <c r="L128" s="80"/>
    </row>
    <row r="129" spans="1:12" ht="13.5" customHeight="1">
      <c r="A129" s="78"/>
      <c r="B129" s="540" t="s">
        <v>356</v>
      </c>
      <c r="C129" s="21"/>
      <c r="D129" s="21"/>
      <c r="E129" s="21"/>
      <c r="F129" s="21"/>
      <c r="G129" s="21"/>
      <c r="H129" s="21"/>
      <c r="I129" s="21"/>
      <c r="J129" s="79"/>
      <c r="K129" s="79"/>
      <c r="L129" s="80"/>
    </row>
    <row r="130" spans="1:12">
      <c r="A130" s="78"/>
      <c r="B130" s="813"/>
      <c r="C130" s="814"/>
      <c r="D130" s="814"/>
      <c r="E130" s="814"/>
      <c r="F130" s="814"/>
      <c r="G130" s="814"/>
      <c r="H130" s="79"/>
      <c r="I130" s="79"/>
      <c r="J130" s="79"/>
      <c r="K130" s="79"/>
      <c r="L130" s="80"/>
    </row>
    <row r="131" spans="1:12">
      <c r="A131" s="78"/>
      <c r="C131" s="21"/>
      <c r="D131" s="21"/>
      <c r="E131" s="21"/>
      <c r="F131" s="21"/>
      <c r="G131" s="21"/>
      <c r="H131" s="79"/>
      <c r="I131" s="79"/>
      <c r="J131" s="79"/>
      <c r="K131" s="79"/>
      <c r="L131" s="80"/>
    </row>
    <row r="132" spans="1:12">
      <c r="A132" s="78"/>
      <c r="B132" s="540"/>
      <c r="C132" s="21"/>
      <c r="D132" s="21"/>
      <c r="E132" s="21"/>
      <c r="F132" s="21"/>
      <c r="G132" s="21"/>
      <c r="H132" s="79"/>
      <c r="I132" s="79"/>
      <c r="J132" s="79"/>
      <c r="K132" s="79"/>
      <c r="L132" s="80"/>
    </row>
    <row r="133" spans="1:12" ht="14.25">
      <c r="A133" s="78"/>
      <c r="B133" s="540" t="s">
        <v>383</v>
      </c>
      <c r="C133" s="79"/>
      <c r="D133" s="79"/>
      <c r="E133" s="79"/>
      <c r="F133" s="79"/>
      <c r="G133" s="79"/>
      <c r="H133" s="79"/>
      <c r="I133" s="79"/>
      <c r="J133" s="79"/>
      <c r="K133" s="79"/>
      <c r="L133" s="80"/>
    </row>
    <row r="134" spans="1:12">
      <c r="A134" s="78"/>
      <c r="B134" s="540"/>
      <c r="C134" s="79"/>
      <c r="D134" s="79"/>
      <c r="E134" s="79"/>
      <c r="F134" s="79"/>
      <c r="G134" s="79"/>
      <c r="H134" s="79"/>
      <c r="I134" s="79"/>
      <c r="J134" s="79"/>
      <c r="K134" s="79"/>
      <c r="L134" s="80"/>
    </row>
    <row r="135" spans="1:12">
      <c r="A135" s="81" t="s">
        <v>453</v>
      </c>
      <c r="B135" s="540"/>
      <c r="C135" s="21"/>
      <c r="D135" s="21"/>
      <c r="E135" s="21"/>
      <c r="F135" s="21"/>
      <c r="G135" s="21"/>
      <c r="H135" s="20"/>
      <c r="I135" s="79"/>
      <c r="J135" s="20"/>
      <c r="K135" s="79"/>
      <c r="L135" s="80"/>
    </row>
    <row r="136" spans="1:12">
      <c r="A136" s="81"/>
      <c r="B136" s="237" t="s">
        <v>246</v>
      </c>
      <c r="C136" s="21"/>
      <c r="D136" s="21"/>
      <c r="E136" s="21"/>
      <c r="F136" s="21"/>
      <c r="G136" s="21"/>
      <c r="H136" s="20"/>
      <c r="I136" s="79"/>
      <c r="J136" s="20"/>
      <c r="K136" s="79"/>
      <c r="L136" s="80"/>
    </row>
    <row r="137" spans="1:12" ht="18.75" customHeight="1">
      <c r="A137" s="81"/>
      <c r="B137" s="79"/>
      <c r="C137" s="540"/>
      <c r="D137" s="540"/>
      <c r="E137" s="540"/>
      <c r="F137" s="194"/>
      <c r="G137" s="91"/>
      <c r="H137" s="216" t="s">
        <v>247</v>
      </c>
      <c r="I137" s="456"/>
      <c r="J137" s="200" t="s">
        <v>98</v>
      </c>
      <c r="K137" s="861" t="s">
        <v>71</v>
      </c>
      <c r="L137" s="860"/>
    </row>
    <row r="138" spans="1:12" ht="14.25">
      <c r="A138" s="189"/>
      <c r="B138" s="91"/>
      <c r="C138" s="91"/>
      <c r="D138" s="191"/>
      <c r="E138" s="191"/>
      <c r="F138" s="191"/>
      <c r="G138" s="79"/>
      <c r="H138" s="139"/>
      <c r="I138" s="82"/>
      <c r="J138" s="217"/>
      <c r="K138" s="861"/>
      <c r="L138" s="860"/>
    </row>
    <row r="139" spans="1:12" ht="18" customHeight="1">
      <c r="A139" s="189"/>
      <c r="B139" s="89" t="s">
        <v>403</v>
      </c>
      <c r="C139" s="237" t="s">
        <v>248</v>
      </c>
      <c r="D139" s="191"/>
      <c r="E139" s="91"/>
      <c r="F139" s="191"/>
      <c r="G139" s="82"/>
      <c r="H139" s="89" t="s">
        <v>249</v>
      </c>
      <c r="I139" s="460" t="str">
        <f>IF(I137&lt;&gt;"",I137/3,"")</f>
        <v/>
      </c>
      <c r="J139" s="200" t="s">
        <v>59</v>
      </c>
      <c r="K139" s="861" t="s">
        <v>71</v>
      </c>
      <c r="L139" s="860"/>
    </row>
    <row r="140" spans="1:12" ht="14.25">
      <c r="A140" s="189"/>
      <c r="B140" s="89"/>
      <c r="C140" s="237"/>
      <c r="D140" s="191"/>
      <c r="E140" s="91"/>
      <c r="F140" s="191"/>
      <c r="G140" s="82"/>
      <c r="H140" s="89"/>
      <c r="I140" s="229"/>
      <c r="J140" s="200"/>
      <c r="K140" s="227"/>
      <c r="L140" s="199"/>
    </row>
    <row r="141" spans="1:12" ht="14.25">
      <c r="A141" s="189"/>
      <c r="B141" s="540" t="s">
        <v>58</v>
      </c>
      <c r="C141" s="237"/>
      <c r="D141" s="191"/>
      <c r="E141" s="91"/>
      <c r="F141" s="191"/>
      <c r="G141" s="82"/>
      <c r="H141" s="89"/>
      <c r="I141" s="229"/>
      <c r="J141" s="200"/>
      <c r="K141" s="227"/>
      <c r="L141" s="199"/>
    </row>
    <row r="142" spans="1:12" ht="14.25">
      <c r="A142" s="189"/>
      <c r="B142" s="89"/>
      <c r="C142" s="237"/>
      <c r="D142" s="191"/>
      <c r="E142" s="91"/>
      <c r="F142" s="191"/>
      <c r="G142" s="82"/>
      <c r="H142" s="89"/>
      <c r="I142" s="229"/>
      <c r="J142" s="200"/>
      <c r="K142" s="227"/>
      <c r="L142" s="199"/>
    </row>
    <row r="143" spans="1:12" ht="14.25">
      <c r="A143" s="189"/>
      <c r="B143" s="89"/>
      <c r="C143" s="237"/>
      <c r="D143" s="191"/>
      <c r="E143" s="91"/>
      <c r="F143" s="191"/>
      <c r="G143" s="82"/>
      <c r="H143" s="89"/>
      <c r="I143" s="229"/>
      <c r="J143" s="200"/>
      <c r="K143" s="227"/>
      <c r="L143" s="199"/>
    </row>
    <row r="144" spans="1:12" ht="14.25">
      <c r="A144" s="189"/>
      <c r="B144" s="89"/>
      <c r="C144" s="237"/>
      <c r="D144" s="191"/>
      <c r="E144" s="91"/>
      <c r="F144" s="191"/>
      <c r="G144" s="82"/>
      <c r="H144" s="89"/>
      <c r="I144" s="229"/>
      <c r="J144" s="200"/>
      <c r="K144" s="227"/>
      <c r="L144" s="199"/>
    </row>
    <row r="145" spans="1:12" ht="14.25">
      <c r="A145" s="189"/>
      <c r="B145" s="89"/>
      <c r="C145" s="237"/>
      <c r="D145" s="191"/>
      <c r="E145" s="91"/>
      <c r="F145" s="191"/>
      <c r="G145" s="82"/>
      <c r="H145" s="89"/>
      <c r="I145" s="229"/>
      <c r="J145" s="200"/>
      <c r="K145" s="227"/>
      <c r="L145" s="199"/>
    </row>
    <row r="146" spans="1:12" ht="14.25">
      <c r="A146" s="189"/>
      <c r="B146" s="89"/>
      <c r="C146" s="237"/>
      <c r="D146" s="191"/>
      <c r="E146" s="91"/>
      <c r="F146" s="191"/>
      <c r="G146" s="82"/>
      <c r="H146" s="89"/>
      <c r="I146" s="229"/>
      <c r="J146" s="200"/>
      <c r="K146" s="227"/>
      <c r="L146" s="199"/>
    </row>
    <row r="147" spans="1:12" ht="14.25">
      <c r="A147" s="189"/>
      <c r="B147" s="89"/>
      <c r="C147" s="237"/>
      <c r="D147" s="191"/>
      <c r="E147" s="91"/>
      <c r="F147" s="191"/>
      <c r="G147" s="82"/>
      <c r="H147" s="89"/>
      <c r="I147" s="229"/>
      <c r="J147" s="200"/>
      <c r="K147" s="227"/>
      <c r="L147" s="199"/>
    </row>
    <row r="148" spans="1:12" ht="14.25">
      <c r="A148" s="189"/>
      <c r="B148" s="89"/>
      <c r="C148" s="237"/>
      <c r="D148" s="191"/>
      <c r="E148" s="91"/>
      <c r="F148" s="191"/>
      <c r="G148" s="82"/>
      <c r="H148" s="89"/>
      <c r="I148" s="229"/>
      <c r="J148" s="200"/>
      <c r="K148" s="227"/>
      <c r="L148" s="199"/>
    </row>
    <row r="149" spans="1:12" ht="14.25">
      <c r="A149" s="189"/>
      <c r="B149" s="89"/>
      <c r="C149" s="237"/>
      <c r="D149" s="191"/>
      <c r="E149" s="91"/>
      <c r="F149" s="191"/>
      <c r="G149" s="82"/>
      <c r="H149" s="89"/>
      <c r="I149" s="229"/>
      <c r="J149" s="200"/>
      <c r="K149" s="227"/>
      <c r="L149" s="199"/>
    </row>
    <row r="150" spans="1:12" ht="14.25">
      <c r="A150" s="189"/>
      <c r="B150" s="89"/>
      <c r="C150" s="237"/>
      <c r="D150" s="191"/>
      <c r="E150" s="91"/>
      <c r="F150" s="191"/>
      <c r="G150" s="82"/>
      <c r="H150" s="89"/>
      <c r="I150" s="229"/>
      <c r="J150" s="200"/>
      <c r="K150" s="227"/>
      <c r="L150" s="199"/>
    </row>
    <row r="151" spans="1:12" ht="14.25">
      <c r="A151" s="189"/>
      <c r="B151" s="89"/>
      <c r="C151" s="237"/>
      <c r="D151" s="191"/>
      <c r="E151" s="91"/>
      <c r="F151" s="191"/>
      <c r="G151" s="82"/>
      <c r="H151" s="89"/>
      <c r="I151" s="229"/>
      <c r="J151" s="200"/>
      <c r="K151" s="227"/>
      <c r="L151" s="199"/>
    </row>
    <row r="152" spans="1:12" ht="14.25">
      <c r="A152" s="189"/>
      <c r="B152" s="89"/>
      <c r="C152" s="237"/>
      <c r="D152" s="191"/>
      <c r="E152" s="91"/>
      <c r="F152" s="191"/>
      <c r="G152" s="82"/>
      <c r="H152" s="89"/>
      <c r="I152" s="229"/>
      <c r="J152" s="200"/>
      <c r="K152" s="227"/>
      <c r="L152" s="199"/>
    </row>
    <row r="153" spans="1:12" ht="14.25">
      <c r="A153" s="189"/>
      <c r="B153" s="89"/>
      <c r="C153" s="237"/>
      <c r="D153" s="191"/>
      <c r="E153" s="91"/>
      <c r="F153" s="191"/>
      <c r="G153" s="82"/>
      <c r="H153" s="89"/>
      <c r="I153" s="229"/>
      <c r="J153" s="200"/>
      <c r="K153" s="227"/>
      <c r="L153" s="199"/>
    </row>
    <row r="154" spans="1:12" ht="14.25">
      <c r="A154" s="189"/>
      <c r="B154" s="89"/>
      <c r="C154" s="237"/>
      <c r="D154" s="191"/>
      <c r="E154" s="91"/>
      <c r="F154" s="191"/>
      <c r="G154" s="82"/>
      <c r="H154" s="89"/>
      <c r="I154" s="229"/>
      <c r="J154" s="200"/>
      <c r="K154" s="227"/>
      <c r="L154" s="199"/>
    </row>
    <row r="155" spans="1:12" ht="14.25">
      <c r="A155" s="189"/>
      <c r="B155" s="89"/>
      <c r="C155" s="237"/>
      <c r="D155" s="191"/>
      <c r="E155" s="91"/>
      <c r="F155" s="191"/>
      <c r="G155" s="82"/>
      <c r="H155" s="89"/>
      <c r="I155" s="229"/>
      <c r="J155" s="200"/>
      <c r="K155" s="227"/>
      <c r="L155" s="199"/>
    </row>
    <row r="156" spans="1:12" ht="14.25">
      <c r="A156" s="189"/>
      <c r="B156" s="89"/>
      <c r="C156" s="237"/>
      <c r="D156" s="191"/>
      <c r="E156" s="91"/>
      <c r="F156" s="191"/>
      <c r="G156" s="82"/>
      <c r="H156" s="89"/>
      <c r="I156" s="229"/>
      <c r="J156" s="200"/>
      <c r="K156" s="227"/>
      <c r="L156" s="199"/>
    </row>
    <row r="157" spans="1:12" ht="14.25">
      <c r="A157" s="189"/>
      <c r="B157" s="89"/>
      <c r="C157" s="237"/>
      <c r="D157" s="191"/>
      <c r="E157" s="91"/>
      <c r="F157" s="191"/>
      <c r="G157" s="82"/>
      <c r="H157" s="89"/>
      <c r="I157" s="229"/>
      <c r="J157" s="200"/>
      <c r="K157" s="227"/>
      <c r="L157" s="199"/>
    </row>
    <row r="158" spans="1:12" ht="14.25">
      <c r="A158" s="189"/>
      <c r="B158" s="89"/>
      <c r="C158" s="237"/>
      <c r="D158" s="191"/>
      <c r="E158" s="91"/>
      <c r="F158" s="191"/>
      <c r="G158" s="82"/>
      <c r="H158" s="89"/>
      <c r="I158" s="229"/>
      <c r="J158" s="200"/>
      <c r="K158" s="227"/>
      <c r="L158" s="199"/>
    </row>
    <row r="159" spans="1:12" ht="14.25">
      <c r="A159" s="189"/>
      <c r="B159" s="89"/>
      <c r="C159" s="237"/>
      <c r="D159" s="191"/>
      <c r="E159" s="91"/>
      <c r="F159" s="191"/>
      <c r="G159" s="82"/>
      <c r="H159" s="89"/>
      <c r="I159" s="229"/>
      <c r="J159" s="200"/>
      <c r="K159" s="227"/>
      <c r="L159" s="199"/>
    </row>
    <row r="160" spans="1:12">
      <c r="A160" s="78"/>
      <c r="B160" s="79"/>
      <c r="C160" s="79"/>
      <c r="D160" s="79"/>
      <c r="E160" s="79"/>
      <c r="F160" s="79"/>
      <c r="G160" s="79"/>
      <c r="H160" s="79"/>
      <c r="I160" s="79"/>
      <c r="J160" s="79"/>
      <c r="K160" s="79"/>
      <c r="L160" s="80"/>
    </row>
    <row r="161" spans="1:12">
      <c r="A161" s="78"/>
      <c r="B161" s="79"/>
      <c r="C161" s="79"/>
      <c r="D161" s="79"/>
      <c r="E161" s="79"/>
      <c r="F161" s="79"/>
      <c r="G161" s="79"/>
      <c r="H161" s="79"/>
      <c r="I161" s="79"/>
      <c r="J161" s="79"/>
      <c r="K161" s="79"/>
      <c r="L161" s="80"/>
    </row>
    <row r="162" spans="1:12">
      <c r="A162" s="78"/>
      <c r="B162" s="79"/>
      <c r="C162" s="79"/>
      <c r="D162" s="79"/>
      <c r="E162" s="79"/>
      <c r="F162" s="79"/>
      <c r="G162" s="79"/>
      <c r="H162" s="79"/>
      <c r="I162" s="79"/>
      <c r="J162" s="79"/>
      <c r="K162" s="79"/>
      <c r="L162" s="80"/>
    </row>
    <row r="163" spans="1:12">
      <c r="A163" s="78"/>
      <c r="B163" s="79"/>
      <c r="C163" s="79"/>
      <c r="D163" s="79"/>
      <c r="E163" s="79"/>
      <c r="F163" s="79"/>
      <c r="G163" s="79"/>
      <c r="H163" s="79"/>
      <c r="I163" s="79"/>
      <c r="J163" s="79"/>
      <c r="K163" s="79"/>
      <c r="L163" s="80"/>
    </row>
    <row r="164" spans="1:12" ht="14.25" thickBot="1">
      <c r="A164" s="114"/>
      <c r="B164" s="115"/>
      <c r="C164" s="115"/>
      <c r="D164" s="115"/>
      <c r="E164" s="115"/>
      <c r="F164" s="115"/>
      <c r="G164" s="115"/>
      <c r="H164" s="115"/>
      <c r="I164" s="115"/>
      <c r="J164" s="115"/>
      <c r="K164" s="115"/>
      <c r="L164" s="116"/>
    </row>
    <row r="175" spans="1:12" ht="14.45" customHeight="1"/>
    <row r="176" spans="1:12" ht="9" customHeight="1"/>
  </sheetData>
  <sheetProtection password="CC9A" sheet="1" objects="1" scenarios="1" formatCells="0" formatRows="0" insertRows="0" deleteRows="0"/>
  <mergeCells count="51">
    <mergeCell ref="G5:H5"/>
    <mergeCell ref="B5:E5"/>
    <mergeCell ref="B59:J59"/>
    <mergeCell ref="K59:L59"/>
    <mergeCell ref="B60:G60"/>
    <mergeCell ref="B8:K18"/>
    <mergeCell ref="A58:L58"/>
    <mergeCell ref="I60:L60"/>
    <mergeCell ref="A2:L2"/>
    <mergeCell ref="B3:J3"/>
    <mergeCell ref="K3:L3"/>
    <mergeCell ref="B4:G4"/>
    <mergeCell ref="I4:L4"/>
    <mergeCell ref="K137:L137"/>
    <mergeCell ref="K138:L138"/>
    <mergeCell ref="K139:L139"/>
    <mergeCell ref="K39:L39"/>
    <mergeCell ref="K40:L40"/>
    <mergeCell ref="K41:L41"/>
    <mergeCell ref="K53:L53"/>
    <mergeCell ref="K54:L54"/>
    <mergeCell ref="K55:L55"/>
    <mergeCell ref="B81:K91"/>
    <mergeCell ref="A111:L111"/>
    <mergeCell ref="K98:L98"/>
    <mergeCell ref="K100:L100"/>
    <mergeCell ref="K123:L123"/>
    <mergeCell ref="K124:L124"/>
    <mergeCell ref="B130:G130"/>
    <mergeCell ref="B113:G113"/>
    <mergeCell ref="I113:L113"/>
    <mergeCell ref="K125:L125"/>
    <mergeCell ref="K120:L120"/>
    <mergeCell ref="K121:L121"/>
    <mergeCell ref="K122:L122"/>
    <mergeCell ref="B61:E61"/>
    <mergeCell ref="G61:H61"/>
    <mergeCell ref="B112:J112"/>
    <mergeCell ref="K112:L112"/>
    <mergeCell ref="K21:L21"/>
    <mergeCell ref="K22:L22"/>
    <mergeCell ref="K31:L31"/>
    <mergeCell ref="K36:L36"/>
    <mergeCell ref="K37:L37"/>
    <mergeCell ref="K38:L38"/>
    <mergeCell ref="B46:G46"/>
    <mergeCell ref="K95:L95"/>
    <mergeCell ref="K24:L24"/>
    <mergeCell ref="K26:L26"/>
    <mergeCell ref="K96:L96"/>
    <mergeCell ref="K105:L105"/>
  </mergeCells>
  <phoneticPr fontId="3"/>
  <dataValidations count="1">
    <dataValidation type="list" allowBlank="1" showInputMessage="1" showErrorMessage="1" sqref="I43 I127">
      <formula1>"（選択）,湿　式,乾　式"</formula1>
    </dataValidation>
  </dataValidations>
  <pageMargins left="0.78740157480314965" right="0.51181102362204722" top="0.59055118110236227" bottom="0.59055118110236227" header="0.19685039370078741" footer="0.19685039370078741"/>
  <pageSetup paperSize="9" fitToHeight="0" orientation="portrait" r:id="rId1"/>
  <headerFooter scaleWithDoc="0" alignWithMargins="0"/>
  <rowBreaks count="1" manualBreakCount="1">
    <brk id="176" max="16383" man="1"/>
  </rowBreaks>
  <ignoredErrors>
    <ignoredError sqref="I41 I12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7"/>
  <sheetViews>
    <sheetView view="pageBreakPreview" zoomScaleNormal="90" zoomScaleSheetLayoutView="100" zoomScalePageLayoutView="190" workbookViewId="0">
      <selection activeCell="C5" sqref="C5:D5"/>
    </sheetView>
  </sheetViews>
  <sheetFormatPr defaultColWidth="9" defaultRowHeight="13.5"/>
  <cols>
    <col min="1" max="1" width="7.5" style="11" customWidth="1"/>
    <col min="2" max="2" width="6.25" style="11" customWidth="1"/>
    <col min="3" max="3" width="6.625" style="11" customWidth="1"/>
    <col min="4" max="4" width="11.25" style="11" customWidth="1"/>
    <col min="5" max="5" width="8.25" style="11" customWidth="1"/>
    <col min="6" max="6" width="6.5" style="11" customWidth="1"/>
    <col min="7" max="9" width="9.5" style="11" customWidth="1"/>
    <col min="10" max="10" width="8.875" style="11" customWidth="1"/>
    <col min="11" max="11" width="8.625" style="11" customWidth="1"/>
    <col min="12" max="16384" width="9" style="11"/>
  </cols>
  <sheetData>
    <row r="1" spans="1:12" ht="15" customHeight="1" thickBot="1">
      <c r="A1" s="22"/>
      <c r="B1" s="22"/>
      <c r="C1" s="22"/>
      <c r="D1" s="22"/>
      <c r="E1" s="22"/>
      <c r="F1" s="22"/>
      <c r="G1" s="22"/>
      <c r="H1" s="22"/>
      <c r="I1" s="22"/>
      <c r="J1" s="22"/>
      <c r="K1" s="22"/>
    </row>
    <row r="2" spans="1:12" s="23" customFormat="1" ht="18.75" customHeight="1" thickBot="1">
      <c r="A2" s="793" t="s">
        <v>117</v>
      </c>
      <c r="B2" s="794"/>
      <c r="C2" s="794"/>
      <c r="D2" s="794"/>
      <c r="E2" s="794"/>
      <c r="F2" s="794"/>
      <c r="G2" s="794"/>
      <c r="H2" s="794"/>
      <c r="I2" s="794"/>
      <c r="J2" s="794"/>
      <c r="K2" s="795"/>
    </row>
    <row r="3" spans="1:12" s="23" customFormat="1" ht="28.5" customHeight="1" thickTop="1">
      <c r="A3" s="27" t="s">
        <v>115</v>
      </c>
      <c r="B3" s="796" t="s">
        <v>103</v>
      </c>
      <c r="C3" s="797"/>
      <c r="D3" s="797"/>
      <c r="E3" s="797"/>
      <c r="F3" s="797"/>
      <c r="G3" s="797"/>
      <c r="H3" s="797"/>
      <c r="I3" s="797"/>
      <c r="J3" s="796" t="str">
        <f xml:space="preserve"> IF(表紙!$C$12="選択してください","","ガス種："&amp;表紙!$E$11)</f>
        <v>ガス種：選択してください</v>
      </c>
      <c r="K3" s="798"/>
    </row>
    <row r="4" spans="1:12" s="23" customFormat="1" ht="18" customHeight="1" thickBot="1">
      <c r="A4" s="15" t="s">
        <v>141</v>
      </c>
      <c r="B4" s="841" t="str">
        <f>IF(表紙!$B$6=0,"",表紙!$B$6)</f>
        <v/>
      </c>
      <c r="C4" s="799"/>
      <c r="D4" s="799"/>
      <c r="E4" s="799"/>
      <c r="F4" s="842"/>
      <c r="G4" s="550" t="s">
        <v>1</v>
      </c>
      <c r="H4" s="802" t="str">
        <f>IF(表紙!$G$5=0,"",表紙!$G$5)</f>
        <v/>
      </c>
      <c r="I4" s="803"/>
      <c r="J4" s="803"/>
      <c r="K4" s="804"/>
    </row>
    <row r="5" spans="1:12" s="23" customFormat="1" ht="15.75" customHeight="1">
      <c r="A5" s="403" t="s">
        <v>7</v>
      </c>
      <c r="B5" s="874" t="s">
        <v>21</v>
      </c>
      <c r="C5" s="878"/>
      <c r="D5" s="879"/>
      <c r="E5" s="874" t="s">
        <v>17</v>
      </c>
      <c r="F5" s="875"/>
      <c r="G5" s="404"/>
      <c r="H5" s="833" t="s">
        <v>12</v>
      </c>
      <c r="I5" s="404"/>
      <c r="J5" s="849" t="s">
        <v>68</v>
      </c>
      <c r="K5" s="8"/>
    </row>
    <row r="6" spans="1:12" s="23" customFormat="1" ht="15.75" customHeight="1" thickBot="1">
      <c r="A6" s="405" t="s">
        <v>8</v>
      </c>
      <c r="B6" s="876"/>
      <c r="C6" s="852"/>
      <c r="D6" s="854"/>
      <c r="E6" s="876"/>
      <c r="F6" s="877"/>
      <c r="G6" s="406"/>
      <c r="H6" s="736"/>
      <c r="I6" s="406"/>
      <c r="J6" s="736"/>
      <c r="K6" s="9"/>
    </row>
    <row r="7" spans="1:12" s="23" customFormat="1" ht="14.25" customHeight="1">
      <c r="A7" s="152"/>
      <c r="B7" s="20"/>
      <c r="C7" s="20"/>
      <c r="D7" s="551"/>
      <c r="E7" s="551"/>
      <c r="F7" s="153"/>
      <c r="G7" s="552"/>
      <c r="H7" s="20"/>
      <c r="I7" s="552"/>
      <c r="J7" s="153"/>
      <c r="K7" s="553"/>
    </row>
    <row r="8" spans="1:12" s="23" customFormat="1" ht="14.25" customHeight="1">
      <c r="A8" s="152"/>
      <c r="B8" s="810" t="s">
        <v>449</v>
      </c>
      <c r="C8" s="810"/>
      <c r="D8" s="810"/>
      <c r="E8" s="810"/>
      <c r="F8" s="810"/>
      <c r="G8" s="810"/>
      <c r="H8" s="810"/>
      <c r="I8" s="810"/>
      <c r="J8" s="810"/>
      <c r="K8" s="553"/>
    </row>
    <row r="9" spans="1:12" s="23" customFormat="1" ht="20.25" customHeight="1">
      <c r="A9" s="152"/>
      <c r="B9" s="810"/>
      <c r="C9" s="810"/>
      <c r="D9" s="810"/>
      <c r="E9" s="810"/>
      <c r="F9" s="810"/>
      <c r="G9" s="810"/>
      <c r="H9" s="810"/>
      <c r="I9" s="810"/>
      <c r="J9" s="810"/>
      <c r="K9" s="553"/>
    </row>
    <row r="10" spans="1:12" s="23" customFormat="1" ht="22.5" customHeight="1">
      <c r="A10" s="78"/>
      <c r="B10" s="266" t="s">
        <v>29</v>
      </c>
      <c r="C10" s="79"/>
      <c r="D10" s="79"/>
      <c r="E10" s="79"/>
      <c r="F10" s="79"/>
      <c r="G10" s="79"/>
      <c r="H10" s="79"/>
      <c r="J10" s="79"/>
      <c r="K10" s="80"/>
    </row>
    <row r="11" spans="1:12" s="23" customFormat="1" ht="15" customHeight="1">
      <c r="A11" s="267"/>
      <c r="B11" s="268"/>
      <c r="C11" s="268"/>
      <c r="D11" s="269"/>
      <c r="E11" s="269"/>
      <c r="F11" s="541"/>
      <c r="G11" s="270"/>
      <c r="H11" s="271"/>
      <c r="I11" s="539"/>
      <c r="J11" s="541"/>
      <c r="K11" s="80"/>
    </row>
    <row r="12" spans="1:12" s="23" customFormat="1" ht="18.75" customHeight="1">
      <c r="A12" s="267"/>
      <c r="B12" s="268"/>
      <c r="C12" s="269"/>
      <c r="D12" s="269"/>
      <c r="E12" s="269"/>
      <c r="F12" s="541"/>
      <c r="G12" s="548"/>
      <c r="H12" s="272"/>
      <c r="I12" s="272"/>
      <c r="J12" s="79"/>
      <c r="K12" s="80"/>
      <c r="L12" s="349"/>
    </row>
    <row r="13" spans="1:12" s="23" customFormat="1" ht="15" customHeight="1">
      <c r="A13" s="267"/>
      <c r="B13" s="268"/>
      <c r="C13" s="269"/>
      <c r="D13" s="269"/>
      <c r="E13" s="269"/>
      <c r="F13" s="541"/>
      <c r="G13" s="548"/>
      <c r="H13" s="272" t="s">
        <v>7</v>
      </c>
      <c r="I13" s="272" t="s">
        <v>8</v>
      </c>
      <c r="J13" s="79"/>
      <c r="K13" s="80"/>
      <c r="L13" s="349"/>
    </row>
    <row r="14" spans="1:12" s="37" customFormat="1" ht="18.75" customHeight="1">
      <c r="A14" s="108"/>
      <c r="B14" s="238" t="s">
        <v>278</v>
      </c>
      <c r="C14" s="540"/>
      <c r="D14" s="82"/>
      <c r="E14" s="82"/>
      <c r="F14" s="372"/>
      <c r="G14" s="295" t="s">
        <v>282</v>
      </c>
      <c r="H14" s="461" t="str">
        <f>IF('3.立上り性能'!G29&lt;&gt;"",'3.立上り性能'!G29,"")</f>
        <v/>
      </c>
      <c r="I14" s="461" t="str">
        <f>IF('3.立上り性能'!H29&lt;&gt;"",'3.立上り性能'!H29,"")</f>
        <v/>
      </c>
      <c r="J14" s="87" t="s">
        <v>44</v>
      </c>
      <c r="K14" s="141" t="s">
        <v>263</v>
      </c>
      <c r="L14" s="350"/>
    </row>
    <row r="15" spans="1:12" s="37" customFormat="1" ht="18.75" customHeight="1">
      <c r="A15" s="108"/>
      <c r="B15" s="238" t="s">
        <v>279</v>
      </c>
      <c r="C15" s="540"/>
      <c r="D15" s="82"/>
      <c r="E15" s="82"/>
      <c r="F15" s="372"/>
      <c r="G15" s="295" t="s">
        <v>283</v>
      </c>
      <c r="H15" s="461" t="str">
        <f>IF('3.立上り性能'!G48&lt;&gt;"",'3.立上り性能'!G48,"")</f>
        <v/>
      </c>
      <c r="I15" s="461" t="str">
        <f>IF('3.立上り性能'!H48&lt;&gt;"",'3.立上り性能'!H48,"")</f>
        <v/>
      </c>
      <c r="J15" s="87" t="s">
        <v>44</v>
      </c>
      <c r="K15" s="141" t="s">
        <v>262</v>
      </c>
      <c r="L15" s="351"/>
    </row>
    <row r="16" spans="1:12" s="37" customFormat="1" ht="18.75" customHeight="1">
      <c r="A16" s="108"/>
      <c r="B16" s="238" t="s">
        <v>280</v>
      </c>
      <c r="C16" s="540"/>
      <c r="D16" s="540"/>
      <c r="E16" s="540"/>
      <c r="F16" s="372"/>
      <c r="G16" s="295" t="s">
        <v>285</v>
      </c>
      <c r="H16" s="462" t="str">
        <f>IF('3.立上り性能'!G19&lt;&gt;"",'3.立上り性能'!G19,"")</f>
        <v/>
      </c>
      <c r="I16" s="462" t="str">
        <f>IF('3.立上り性能'!H19&lt;&gt;"",'3.立上り性能'!H19,"")</f>
        <v/>
      </c>
      <c r="J16" s="87" t="s">
        <v>38</v>
      </c>
      <c r="K16" s="141" t="s">
        <v>261</v>
      </c>
      <c r="L16" s="350"/>
    </row>
    <row r="17" spans="1:13" s="37" customFormat="1" ht="7.5" customHeight="1" thickBot="1">
      <c r="A17" s="108"/>
      <c r="B17" s="540"/>
      <c r="C17" s="540"/>
      <c r="D17" s="540"/>
      <c r="E17" s="540"/>
      <c r="F17" s="372"/>
      <c r="G17" s="295"/>
      <c r="H17" s="463"/>
      <c r="I17" s="463"/>
      <c r="J17" s="87"/>
      <c r="K17" s="141"/>
      <c r="L17" s="350"/>
    </row>
    <row r="18" spans="1:13" s="37" customFormat="1" ht="18.75" customHeight="1" thickBot="1">
      <c r="A18" s="108"/>
      <c r="B18" s="237" t="s">
        <v>281</v>
      </c>
      <c r="C18" s="540"/>
      <c r="D18" s="540"/>
      <c r="E18" s="540"/>
      <c r="F18" s="372"/>
      <c r="G18" s="295" t="s">
        <v>284</v>
      </c>
      <c r="H18" s="464" t="str">
        <f>IF(COUNT(H14,H16)=2,H14*(180-25)/(180-H16),"")</f>
        <v/>
      </c>
      <c r="I18" s="464" t="str">
        <f>IF(COUNT(I14,I16)=2,I14*(180-25)/(180-I16),"")</f>
        <v/>
      </c>
      <c r="J18" s="254" t="s">
        <v>44</v>
      </c>
      <c r="K18" s="141" t="s">
        <v>262</v>
      </c>
      <c r="L18" s="351"/>
    </row>
    <row r="19" spans="1:13" s="37" customFormat="1" ht="6.75" customHeight="1" thickBot="1">
      <c r="A19" s="108"/>
      <c r="B19" s="237"/>
      <c r="C19" s="540"/>
      <c r="D19" s="540"/>
      <c r="E19" s="540"/>
      <c r="F19" s="372"/>
      <c r="G19" s="274"/>
      <c r="H19" s="208"/>
      <c r="I19" s="208"/>
      <c r="J19" s="87"/>
      <c r="K19" s="141"/>
      <c r="L19" s="350"/>
    </row>
    <row r="20" spans="1:13" s="37" customFormat="1" ht="22.5" customHeight="1" thickBot="1">
      <c r="A20" s="108"/>
      <c r="B20" s="273"/>
      <c r="C20" s="540"/>
      <c r="D20" s="540"/>
      <c r="E20" s="540"/>
      <c r="F20" s="372"/>
      <c r="G20" s="274"/>
      <c r="H20" s="82" t="s">
        <v>429</v>
      </c>
      <c r="I20" s="465" t="str">
        <f>IF(COUNTBLANK(H18:I18)=0,(H18+I18)/2,"")</f>
        <v/>
      </c>
      <c r="J20" s="87" t="s">
        <v>44</v>
      </c>
      <c r="K20" s="141" t="s">
        <v>262</v>
      </c>
      <c r="L20" s="250"/>
    </row>
    <row r="21" spans="1:13" s="23" customFormat="1" ht="6.75" customHeight="1" thickBot="1">
      <c r="A21" s="78"/>
      <c r="B21" s="273"/>
      <c r="C21" s="79"/>
      <c r="D21" s="79"/>
      <c r="E21" s="79"/>
      <c r="F21" s="373"/>
      <c r="G21" s="270"/>
      <c r="H21" s="241"/>
      <c r="I21" s="466"/>
      <c r="J21" s="87"/>
      <c r="K21" s="141"/>
      <c r="L21" s="350"/>
    </row>
    <row r="22" spans="1:13" s="23" customFormat="1" ht="18.75" customHeight="1" thickBot="1">
      <c r="A22" s="267"/>
      <c r="B22" s="268"/>
      <c r="C22" s="541"/>
      <c r="D22" s="275"/>
      <c r="E22" s="275"/>
      <c r="F22" s="373"/>
      <c r="G22" s="79"/>
      <c r="H22" s="82" t="s">
        <v>32</v>
      </c>
      <c r="I22" s="467" t="str">
        <f>IF(I20&lt;&gt;"",ABS(H18-I18)/I20,"")</f>
        <v/>
      </c>
      <c r="J22" s="87"/>
      <c r="K22" s="141" t="s">
        <v>264</v>
      </c>
      <c r="L22" s="351"/>
    </row>
    <row r="23" spans="1:13" s="23" customFormat="1" ht="6.75" customHeight="1" thickBot="1">
      <c r="A23" s="267"/>
      <c r="B23" s="268"/>
      <c r="C23" s="541"/>
      <c r="D23" s="275"/>
      <c r="E23" s="275"/>
      <c r="F23" s="373"/>
      <c r="G23" s="79"/>
      <c r="H23" s="82"/>
      <c r="I23" s="468"/>
      <c r="J23" s="87"/>
      <c r="K23" s="545"/>
      <c r="L23" s="351"/>
    </row>
    <row r="24" spans="1:13" s="37" customFormat="1" ht="18.75" customHeight="1" thickBot="1">
      <c r="A24" s="108"/>
      <c r="B24" s="237" t="s">
        <v>287</v>
      </c>
      <c r="C24" s="540"/>
      <c r="D24" s="540"/>
      <c r="E24" s="540"/>
      <c r="G24" s="295" t="s">
        <v>286</v>
      </c>
      <c r="H24" s="464" t="str">
        <f>IF(COUNT(H14,H16)=2,H15*(180-25)/(180-H16),"")</f>
        <v/>
      </c>
      <c r="I24" s="469" t="str">
        <f>IF(COUNT(I14,I16)=2,I15*(180-25)/(180-I16),"")</f>
        <v/>
      </c>
      <c r="J24" s="87" t="s">
        <v>44</v>
      </c>
      <c r="K24" s="141" t="s">
        <v>261</v>
      </c>
      <c r="L24" s="352"/>
    </row>
    <row r="25" spans="1:13" s="37" customFormat="1" ht="6" customHeight="1" thickBot="1">
      <c r="A25" s="108"/>
      <c r="B25" s="273"/>
      <c r="C25" s="276"/>
      <c r="D25" s="273"/>
      <c r="E25" s="273"/>
      <c r="F25" s="540"/>
      <c r="G25" s="540"/>
      <c r="H25" s="274"/>
      <c r="I25" s="241"/>
      <c r="J25" s="500"/>
      <c r="K25" s="255"/>
      <c r="L25" s="353"/>
    </row>
    <row r="26" spans="1:13" s="37" customFormat="1" ht="22.5" customHeight="1" thickBot="1">
      <c r="A26" s="108"/>
      <c r="B26" s="273"/>
      <c r="C26" s="276"/>
      <c r="D26" s="273"/>
      <c r="E26" s="273"/>
      <c r="F26" s="540"/>
      <c r="G26" s="540"/>
      <c r="H26" s="82" t="s">
        <v>430</v>
      </c>
      <c r="I26" s="465" t="str">
        <f>IF(COUNTBLANK(H24:I24)=0,(H24+I24)/2,"")</f>
        <v/>
      </c>
      <c r="J26" s="87" t="s">
        <v>44</v>
      </c>
      <c r="K26" s="141" t="s">
        <v>473</v>
      </c>
      <c r="L26" s="34"/>
    </row>
    <row r="27" spans="1:13" s="23" customFormat="1" ht="5.25" customHeight="1" thickBot="1">
      <c r="A27" s="78"/>
      <c r="B27" s="273"/>
      <c r="C27" s="273"/>
      <c r="D27" s="273"/>
      <c r="E27" s="273"/>
      <c r="F27" s="79"/>
      <c r="G27" s="79"/>
      <c r="H27" s="241"/>
      <c r="I27" s="162"/>
      <c r="J27" s="87"/>
      <c r="K27" s="80"/>
      <c r="L27" s="42"/>
    </row>
    <row r="28" spans="1:13" s="23" customFormat="1" ht="18.75" customHeight="1" thickBot="1">
      <c r="A28" s="267"/>
      <c r="B28" s="268"/>
      <c r="C28" s="268"/>
      <c r="D28" s="268"/>
      <c r="E28" s="268"/>
      <c r="F28" s="541"/>
      <c r="G28" s="275"/>
      <c r="H28" s="82" t="s">
        <v>32</v>
      </c>
      <c r="I28" s="467" t="str">
        <f>IF(I26&lt;&gt;"",ABS(H24-I24)/I26,"")</f>
        <v/>
      </c>
      <c r="J28" s="87"/>
      <c r="K28" s="141" t="s">
        <v>264</v>
      </c>
      <c r="L28" s="354"/>
    </row>
    <row r="29" spans="1:13" s="23" customFormat="1" ht="21" customHeight="1">
      <c r="A29" s="78"/>
      <c r="B29" s="79"/>
      <c r="C29" s="79"/>
      <c r="D29" s="20"/>
      <c r="E29" s="20"/>
      <c r="F29" s="237"/>
      <c r="G29" s="283"/>
      <c r="H29" s="282"/>
      <c r="I29" s="284"/>
      <c r="J29" s="87"/>
      <c r="K29" s="141"/>
    </row>
    <row r="30" spans="1:13" s="23" customFormat="1" ht="22.5" customHeight="1">
      <c r="A30" s="78"/>
      <c r="B30" s="294" t="s">
        <v>30</v>
      </c>
      <c r="C30" s="540"/>
      <c r="D30" s="79"/>
      <c r="E30" s="79"/>
      <c r="F30" s="79"/>
      <c r="G30" s="79"/>
      <c r="H30" s="79"/>
      <c r="I30" s="79"/>
      <c r="J30" s="87"/>
      <c r="K30" s="80"/>
      <c r="L30" s="349"/>
    </row>
    <row r="31" spans="1:13" s="23" customFormat="1" ht="15" customHeight="1">
      <c r="A31" s="78"/>
      <c r="B31" s="164" t="s">
        <v>288</v>
      </c>
      <c r="C31" s="299"/>
      <c r="D31" s="299"/>
      <c r="E31" s="299"/>
      <c r="F31" s="299"/>
      <c r="G31" s="299"/>
      <c r="H31" s="299"/>
      <c r="I31" s="299"/>
      <c r="J31" s="143"/>
      <c r="K31" s="80"/>
      <c r="L31" s="349"/>
    </row>
    <row r="32" spans="1:13" s="23" customFormat="1" ht="15" customHeight="1">
      <c r="A32" s="277"/>
      <c r="B32" s="79"/>
      <c r="C32" s="540"/>
      <c r="D32" s="237"/>
      <c r="E32" s="237"/>
      <c r="F32" s="82"/>
      <c r="G32" s="82"/>
      <c r="H32" s="540"/>
      <c r="I32" s="278"/>
      <c r="J32" s="87"/>
      <c r="K32" s="80"/>
      <c r="L32" s="349"/>
      <c r="M32" s="31"/>
    </row>
    <row r="33" spans="1:13" s="23" customFormat="1" ht="19.5" customHeight="1">
      <c r="A33" s="277"/>
      <c r="B33" s="79"/>
      <c r="C33" s="540"/>
      <c r="D33" s="237"/>
      <c r="E33" s="237"/>
      <c r="F33" s="82"/>
      <c r="G33" s="374" t="s">
        <v>27</v>
      </c>
      <c r="H33" s="374"/>
      <c r="I33" s="374" t="s">
        <v>28</v>
      </c>
      <c r="J33" s="87"/>
      <c r="K33" s="279"/>
      <c r="L33" s="349"/>
      <c r="M33" s="533"/>
    </row>
    <row r="34" spans="1:13" s="23" customFormat="1" ht="18.75" customHeight="1">
      <c r="A34" s="78"/>
      <c r="B34" s="160" t="s">
        <v>454</v>
      </c>
      <c r="D34" s="79"/>
      <c r="E34" s="79"/>
      <c r="F34" s="295" t="s">
        <v>289</v>
      </c>
      <c r="G34" s="462" t="str">
        <f>+'4．調理能力'!I24</f>
        <v/>
      </c>
      <c r="H34" s="295" t="s">
        <v>289</v>
      </c>
      <c r="I34" s="462" t="str">
        <f>+'4．調理能力'!I98</f>
        <v/>
      </c>
      <c r="J34" s="501" t="s">
        <v>408</v>
      </c>
      <c r="K34" s="141" t="s">
        <v>261</v>
      </c>
      <c r="L34" s="349"/>
      <c r="M34" s="39"/>
    </row>
    <row r="35" spans="1:13" s="23" customFormat="1" ht="17.25" customHeight="1">
      <c r="A35" s="78"/>
      <c r="B35" s="20" t="s">
        <v>452</v>
      </c>
      <c r="C35" s="20"/>
      <c r="D35" s="160"/>
      <c r="E35" s="160"/>
      <c r="F35" s="295"/>
      <c r="G35" s="280"/>
      <c r="H35" s="295"/>
      <c r="I35" s="280"/>
      <c r="J35" s="501"/>
      <c r="K35" s="141"/>
      <c r="L35" s="349"/>
      <c r="M35" s="39"/>
    </row>
    <row r="36" spans="1:13" s="23" customFormat="1" ht="18.75" customHeight="1" thickBot="1">
      <c r="A36" s="78"/>
      <c r="B36" s="160" t="s">
        <v>455</v>
      </c>
      <c r="C36" s="79"/>
      <c r="D36" s="278"/>
      <c r="E36" s="278"/>
      <c r="F36" s="295" t="s">
        <v>290</v>
      </c>
      <c r="G36" s="470" t="str">
        <f>IF('4．調理能力'!I31&lt;&gt;"",'4．調理能力'!I31,"")</f>
        <v/>
      </c>
      <c r="H36" s="295" t="s">
        <v>290</v>
      </c>
      <c r="I36" s="470" t="str">
        <f>IF('4．調理能力'!I105&lt;&gt;"",'4．調理能力'!I105,"")</f>
        <v/>
      </c>
      <c r="J36" s="501" t="s">
        <v>409</v>
      </c>
      <c r="K36" s="141" t="s">
        <v>262</v>
      </c>
      <c r="L36" s="349"/>
      <c r="M36" s="38"/>
    </row>
    <row r="37" spans="1:13" s="23" customFormat="1" ht="21.75" thickBot="1">
      <c r="A37" s="78"/>
      <c r="B37" s="540" t="s">
        <v>456</v>
      </c>
      <c r="C37" s="79"/>
      <c r="D37" s="540"/>
      <c r="E37" s="540"/>
      <c r="F37" s="296" t="s">
        <v>478</v>
      </c>
      <c r="G37" s="517" t="str">
        <f>IF(COUNTBLANK(G36:G36)=0,G36*60/G34,"")</f>
        <v/>
      </c>
      <c r="H37" s="296" t="s">
        <v>478</v>
      </c>
      <c r="I37" s="517" t="str">
        <f>IF(COUNTBLANK(I36:I36)=0,I36*60/I34,"")</f>
        <v/>
      </c>
      <c r="J37" s="501" t="s">
        <v>410</v>
      </c>
      <c r="K37" s="141" t="s">
        <v>262</v>
      </c>
      <c r="L37" s="349"/>
      <c r="M37" s="39"/>
    </row>
    <row r="38" spans="1:13" s="23" customFormat="1" ht="14.25">
      <c r="A38" s="78"/>
      <c r="B38" s="156"/>
      <c r="C38" s="79"/>
      <c r="D38" s="540"/>
      <c r="E38" s="540"/>
      <c r="F38" s="296"/>
      <c r="G38" s="281"/>
      <c r="H38" s="296"/>
      <c r="I38" s="281"/>
      <c r="J38" s="501"/>
      <c r="K38" s="141"/>
      <c r="L38" s="349"/>
      <c r="M38" s="39"/>
    </row>
    <row r="39" spans="1:13" s="23" customFormat="1" ht="14.25">
      <c r="A39" s="78"/>
      <c r="B39" s="20" t="s">
        <v>453</v>
      </c>
      <c r="C39" s="540"/>
      <c r="D39" s="79"/>
      <c r="E39" s="79"/>
      <c r="F39" s="296"/>
      <c r="G39" s="281"/>
      <c r="H39" s="296"/>
      <c r="I39" s="281"/>
      <c r="J39" s="501"/>
      <c r="K39" s="141"/>
      <c r="L39" s="349"/>
      <c r="M39" s="39"/>
    </row>
    <row r="40" spans="1:13" s="23" customFormat="1" ht="19.5" customHeight="1" thickBot="1">
      <c r="A40" s="78"/>
      <c r="B40" s="79" t="s">
        <v>457</v>
      </c>
      <c r="C40" s="79"/>
      <c r="D40" s="20"/>
      <c r="E40" s="20"/>
      <c r="F40" s="297" t="s">
        <v>291</v>
      </c>
      <c r="G40" s="471" t="str">
        <f>IF('4．調理能力'!I55&lt;&gt;"",'4．調理能力'!I55,"")</f>
        <v/>
      </c>
      <c r="H40" s="297" t="s">
        <v>291</v>
      </c>
      <c r="I40" s="471" t="str">
        <f>IF('4．調理能力'!I139&lt;&gt;"",'4．調理能力'!I139,"")</f>
        <v/>
      </c>
      <c r="J40" s="501" t="s">
        <v>409</v>
      </c>
      <c r="K40" s="141" t="s">
        <v>262</v>
      </c>
      <c r="L40" s="349"/>
    </row>
    <row r="41" spans="1:13" s="23" customFormat="1" ht="23.25" customHeight="1" thickBot="1">
      <c r="A41" s="78"/>
      <c r="B41" s="79" t="s">
        <v>458</v>
      </c>
      <c r="C41" s="79"/>
      <c r="D41" s="20"/>
      <c r="E41" s="20"/>
      <c r="F41" s="298" t="s">
        <v>484</v>
      </c>
      <c r="G41" s="517" t="str">
        <f>IF(COUNTBLANK(G40:G40)=0,G40*60/G34,"")</f>
        <v/>
      </c>
      <c r="H41" s="298" t="s">
        <v>483</v>
      </c>
      <c r="I41" s="517" t="str">
        <f>IF(COUNTBLANK(I40:I40)=0,I40*60/I34,"")</f>
        <v/>
      </c>
      <c r="J41" s="501" t="s">
        <v>410</v>
      </c>
      <c r="K41" s="141" t="s">
        <v>262</v>
      </c>
    </row>
    <row r="42" spans="1:13" s="23" customFormat="1" ht="21" customHeight="1">
      <c r="A42" s="78"/>
      <c r="B42" s="79"/>
      <c r="C42" s="79"/>
      <c r="D42" s="20"/>
      <c r="E42" s="20"/>
      <c r="F42" s="237"/>
      <c r="G42" s="283"/>
      <c r="H42" s="282"/>
      <c r="I42" s="284"/>
      <c r="J42" s="140"/>
      <c r="K42" s="141"/>
    </row>
    <row r="43" spans="1:13" s="23" customFormat="1" ht="21" customHeight="1">
      <c r="A43" s="78"/>
      <c r="B43" s="79"/>
      <c r="C43" s="79"/>
      <c r="D43" s="20"/>
      <c r="E43" s="20"/>
      <c r="F43" s="237"/>
      <c r="G43" s="283"/>
      <c r="H43" s="282"/>
      <c r="I43" s="284"/>
      <c r="J43" s="140"/>
      <c r="K43" s="141"/>
    </row>
    <row r="44" spans="1:13" s="23" customFormat="1" ht="16.5" customHeight="1">
      <c r="A44" s="78"/>
      <c r="B44" s="79"/>
      <c r="C44" s="79"/>
      <c r="D44" s="20"/>
      <c r="E44" s="20"/>
      <c r="F44" s="237"/>
      <c r="G44" s="283"/>
      <c r="H44" s="282"/>
      <c r="I44" s="284"/>
      <c r="J44" s="140"/>
      <c r="K44" s="141"/>
    </row>
    <row r="45" spans="1:13" s="23" customFormat="1" ht="16.5" customHeight="1">
      <c r="A45" s="78"/>
      <c r="B45" s="79"/>
      <c r="C45" s="79"/>
      <c r="D45" s="20"/>
      <c r="E45" s="20"/>
      <c r="F45" s="237"/>
      <c r="G45" s="283"/>
      <c r="H45" s="282"/>
      <c r="I45" s="284"/>
      <c r="J45" s="140"/>
      <c r="K45" s="141"/>
    </row>
    <row r="46" spans="1:13" s="23" customFormat="1" ht="21" customHeight="1">
      <c r="A46" s="78"/>
      <c r="B46" s="79"/>
      <c r="C46" s="79"/>
      <c r="D46" s="20"/>
      <c r="E46" s="20"/>
      <c r="F46" s="237"/>
      <c r="G46" s="283"/>
      <c r="H46" s="282"/>
      <c r="I46" s="284"/>
      <c r="J46" s="140"/>
      <c r="K46" s="141"/>
    </row>
    <row r="47" spans="1:13" s="23" customFormat="1" ht="21" customHeight="1">
      <c r="A47" s="78"/>
      <c r="B47" s="79"/>
      <c r="C47" s="79"/>
      <c r="D47" s="20"/>
      <c r="E47" s="20"/>
      <c r="F47" s="237"/>
      <c r="G47" s="283"/>
      <c r="H47" s="282"/>
      <c r="I47" s="284"/>
      <c r="J47" s="140"/>
      <c r="K47" s="141"/>
    </row>
    <row r="48" spans="1:13" s="23" customFormat="1" ht="21" customHeight="1">
      <c r="A48" s="78"/>
      <c r="B48" s="79"/>
      <c r="C48" s="79"/>
      <c r="D48" s="20"/>
      <c r="E48" s="20"/>
      <c r="F48" s="237"/>
      <c r="G48" s="283"/>
      <c r="H48" s="282"/>
      <c r="I48" s="284"/>
      <c r="J48" s="140"/>
      <c r="K48" s="141"/>
    </row>
    <row r="49" spans="1:13" s="28" customFormat="1" ht="16.899999999999999" customHeight="1" thickBot="1">
      <c r="A49" s="289"/>
      <c r="B49" s="118"/>
      <c r="C49" s="118"/>
      <c r="D49" s="290"/>
      <c r="E49" s="290"/>
      <c r="F49" s="291"/>
      <c r="G49" s="118"/>
      <c r="H49" s="292"/>
      <c r="I49" s="293"/>
      <c r="J49" s="293"/>
      <c r="K49" s="182"/>
      <c r="L49" s="42"/>
      <c r="M49" s="40"/>
    </row>
    <row r="50" spans="1:13" ht="15" customHeight="1" thickBot="1">
      <c r="A50" s="22"/>
      <c r="B50" s="22"/>
      <c r="C50" s="22"/>
      <c r="D50" s="22"/>
      <c r="E50" s="22"/>
      <c r="F50" s="22"/>
      <c r="G50" s="22"/>
      <c r="H50" s="91"/>
      <c r="I50" s="91"/>
      <c r="J50" s="91"/>
      <c r="K50" s="91"/>
    </row>
    <row r="51" spans="1:13" s="23" customFormat="1" ht="18.75" customHeight="1" thickBot="1">
      <c r="A51" s="793" t="s">
        <v>117</v>
      </c>
      <c r="B51" s="794"/>
      <c r="C51" s="794"/>
      <c r="D51" s="794"/>
      <c r="E51" s="794"/>
      <c r="F51" s="794"/>
      <c r="G51" s="794"/>
      <c r="H51" s="794"/>
      <c r="I51" s="794"/>
      <c r="J51" s="794"/>
      <c r="K51" s="795"/>
    </row>
    <row r="52" spans="1:13" s="23" customFormat="1" ht="28.5" customHeight="1" thickTop="1">
      <c r="A52" s="27" t="s">
        <v>115</v>
      </c>
      <c r="B52" s="796" t="s">
        <v>103</v>
      </c>
      <c r="C52" s="797"/>
      <c r="D52" s="797"/>
      <c r="E52" s="797"/>
      <c r="F52" s="797"/>
      <c r="G52" s="797"/>
      <c r="H52" s="797"/>
      <c r="I52" s="797"/>
      <c r="J52" s="796" t="str">
        <f xml:space="preserve"> IF(表紙!$C$12="選択してください","","ガス種："&amp;表紙!$E$11)</f>
        <v>ガス種：選択してください</v>
      </c>
      <c r="K52" s="798"/>
    </row>
    <row r="53" spans="1:13" s="23" customFormat="1" ht="18" customHeight="1" thickBot="1">
      <c r="A53" s="15" t="s">
        <v>141</v>
      </c>
      <c r="B53" s="841" t="str">
        <f>IF(表紙!$B$6=0,"",表紙!$B$6)</f>
        <v/>
      </c>
      <c r="C53" s="799"/>
      <c r="D53" s="799"/>
      <c r="E53" s="799"/>
      <c r="F53" s="842"/>
      <c r="G53" s="550" t="s">
        <v>1</v>
      </c>
      <c r="H53" s="802" t="str">
        <f>IF(表紙!$G$5=0,"",表紙!$G$5)</f>
        <v/>
      </c>
      <c r="I53" s="803"/>
      <c r="J53" s="803"/>
      <c r="K53" s="804"/>
    </row>
    <row r="54" spans="1:13" s="23" customFormat="1" ht="15.75" customHeight="1">
      <c r="A54" s="152"/>
      <c r="B54" s="301"/>
      <c r="C54" s="301"/>
      <c r="D54" s="301"/>
      <c r="E54" s="301"/>
      <c r="F54" s="301"/>
      <c r="G54" s="153"/>
      <c r="H54" s="302"/>
      <c r="I54" s="302"/>
      <c r="J54" s="302"/>
      <c r="K54" s="303"/>
    </row>
    <row r="55" spans="1:13" s="28" customFormat="1" ht="22.5" customHeight="1">
      <c r="A55" s="78"/>
      <c r="B55" s="266" t="s">
        <v>31</v>
      </c>
      <c r="C55" s="79"/>
      <c r="D55" s="79"/>
      <c r="E55" s="79"/>
      <c r="F55" s="79"/>
      <c r="G55" s="79"/>
      <c r="H55" s="82"/>
      <c r="I55" s="245"/>
      <c r="J55" s="237"/>
      <c r="K55" s="285"/>
      <c r="L55" s="42"/>
      <c r="M55" s="40"/>
    </row>
    <row r="56" spans="1:13" s="28" customFormat="1" ht="22.5" customHeight="1">
      <c r="A56" s="78"/>
      <c r="B56" s="266"/>
      <c r="C56" s="79"/>
      <c r="D56" s="79"/>
      <c r="E56" s="79"/>
      <c r="F56" s="79"/>
      <c r="G56" s="79"/>
      <c r="H56" s="82"/>
      <c r="I56" s="245"/>
      <c r="J56" s="237"/>
      <c r="K56" s="285"/>
      <c r="L56" s="42"/>
      <c r="M56" s="40"/>
    </row>
    <row r="57" spans="1:13" s="28" customFormat="1" ht="22.5" customHeight="1">
      <c r="A57" s="78"/>
      <c r="B57" s="266"/>
      <c r="C57" s="79"/>
      <c r="D57" s="79"/>
      <c r="E57" s="79"/>
      <c r="F57" s="79"/>
      <c r="G57" s="79"/>
      <c r="H57" s="82"/>
      <c r="I57" s="245"/>
      <c r="J57" s="237"/>
      <c r="K57" s="285"/>
      <c r="L57" s="42"/>
      <c r="M57" s="40"/>
    </row>
    <row r="58" spans="1:13" s="28" customFormat="1" ht="22.5" customHeight="1">
      <c r="A58" s="78"/>
      <c r="B58" s="266"/>
      <c r="C58" s="79"/>
      <c r="D58" s="79"/>
      <c r="E58" s="79"/>
      <c r="F58" s="79"/>
      <c r="G58" s="79"/>
      <c r="H58" s="82"/>
      <c r="I58" s="245"/>
      <c r="J58" s="237"/>
      <c r="K58" s="285"/>
      <c r="L58" s="42"/>
      <c r="M58" s="40"/>
    </row>
    <row r="59" spans="1:13" s="28" customFormat="1" ht="22.5" customHeight="1">
      <c r="A59" s="78"/>
      <c r="B59" s="266"/>
      <c r="C59" s="79"/>
      <c r="D59" s="79"/>
      <c r="E59" s="79"/>
      <c r="F59" s="79"/>
      <c r="G59" s="79"/>
      <c r="H59" s="82"/>
      <c r="I59" s="245"/>
      <c r="J59" s="237"/>
      <c r="K59" s="285"/>
      <c r="L59" s="42"/>
      <c r="M59" s="40"/>
    </row>
    <row r="60" spans="1:13" s="28" customFormat="1" ht="12.75" customHeight="1">
      <c r="A60" s="78"/>
      <c r="B60" s="266"/>
      <c r="C60" s="79"/>
      <c r="D60" s="79"/>
      <c r="E60" s="79"/>
      <c r="F60" s="79"/>
      <c r="G60" s="79"/>
      <c r="H60" s="82"/>
      <c r="I60" s="245"/>
      <c r="J60" s="237"/>
      <c r="K60" s="285"/>
      <c r="L60" s="42"/>
      <c r="M60" s="40"/>
    </row>
    <row r="61" spans="1:13" s="28" customFormat="1" ht="16.5" customHeight="1">
      <c r="A61" s="78"/>
      <c r="B61" s="89"/>
      <c r="C61" s="540"/>
      <c r="D61" s="79"/>
      <c r="E61" s="79"/>
      <c r="F61" s="79"/>
      <c r="G61" s="79"/>
      <c r="H61" s="82"/>
      <c r="I61" s="245"/>
      <c r="J61" s="237"/>
      <c r="K61" s="285"/>
      <c r="L61" s="42"/>
      <c r="M61" s="40"/>
    </row>
    <row r="62" spans="1:13" s="28" customFormat="1" ht="16.5" customHeight="1">
      <c r="A62" s="78"/>
      <c r="B62" s="237" t="s">
        <v>465</v>
      </c>
      <c r="C62" s="540"/>
      <c r="D62" s="79"/>
      <c r="E62" s="79"/>
      <c r="F62" s="79"/>
      <c r="G62" s="79"/>
      <c r="H62" s="82"/>
      <c r="I62" s="245"/>
      <c r="J62" s="237"/>
      <c r="K62" s="285"/>
      <c r="L62" s="42"/>
      <c r="M62" s="40"/>
    </row>
    <row r="63" spans="1:13" s="28" customFormat="1" ht="15" customHeight="1">
      <c r="A63" s="267"/>
      <c r="B63" s="540" t="s">
        <v>466</v>
      </c>
      <c r="C63" s="540"/>
      <c r="D63" s="286"/>
      <c r="E63" s="286"/>
      <c r="F63" s="287"/>
      <c r="G63" s="79"/>
      <c r="H63" s="275"/>
      <c r="I63" s="79"/>
      <c r="J63" s="79"/>
      <c r="K63" s="288"/>
      <c r="L63" s="42"/>
      <c r="M63" s="40"/>
    </row>
    <row r="64" spans="1:13" s="28" customFormat="1" ht="15" customHeight="1">
      <c r="A64" s="267"/>
      <c r="B64" s="286"/>
      <c r="C64" s="286"/>
      <c r="D64" s="287"/>
      <c r="E64" s="287"/>
      <c r="F64" s="79"/>
      <c r="G64" s="275"/>
      <c r="H64" s="272" t="s">
        <v>7</v>
      </c>
      <c r="I64" s="272" t="s">
        <v>8</v>
      </c>
      <c r="J64" s="375"/>
      <c r="K64" s="80"/>
      <c r="L64" s="42"/>
      <c r="M64" s="40"/>
    </row>
    <row r="65" spans="1:13" s="28" customFormat="1" ht="18" customHeight="1">
      <c r="A65" s="267"/>
      <c r="B65" s="540" t="s">
        <v>467</v>
      </c>
      <c r="C65" s="540"/>
      <c r="D65" s="540"/>
      <c r="E65" s="540"/>
      <c r="F65" s="540"/>
      <c r="G65" s="300" t="s">
        <v>292</v>
      </c>
      <c r="H65" s="461" t="str">
        <f>IF(COUNTBLANK(H74:H78)=0,(H74*H75*(H77+H78-H79)*273/3600/101.3/(273+H76)),"")</f>
        <v/>
      </c>
      <c r="I65" s="461" t="str">
        <f>IF(COUNTBLANK(I74:I78)=0,(I74*I75*(I77+I78-I79)*273/3600/101.3/(273+I76)),"")</f>
        <v/>
      </c>
      <c r="J65" s="87" t="s">
        <v>41</v>
      </c>
      <c r="K65" s="141" t="s">
        <v>411</v>
      </c>
      <c r="L65" s="59"/>
      <c r="M65" s="40"/>
    </row>
    <row r="66" spans="1:13" s="28" customFormat="1" ht="18" customHeight="1">
      <c r="A66" s="267"/>
      <c r="B66" s="540" t="s">
        <v>501</v>
      </c>
      <c r="C66" s="540"/>
      <c r="D66" s="540"/>
      <c r="E66" s="540"/>
      <c r="F66" s="540"/>
      <c r="G66" s="295" t="s">
        <v>294</v>
      </c>
      <c r="H66" s="493"/>
      <c r="I66" s="493"/>
      <c r="J66" s="87" t="s">
        <v>49</v>
      </c>
      <c r="K66" s="141" t="s">
        <v>412</v>
      </c>
      <c r="L66" s="60"/>
      <c r="M66" s="40"/>
    </row>
    <row r="67" spans="1:13" s="28" customFormat="1" ht="18" customHeight="1">
      <c r="A67" s="267"/>
      <c r="B67" s="540" t="s">
        <v>469</v>
      </c>
      <c r="C67" s="540"/>
      <c r="D67" s="540"/>
      <c r="E67" s="540"/>
      <c r="F67" s="540"/>
      <c r="G67" s="295" t="s">
        <v>384</v>
      </c>
      <c r="H67" s="474"/>
      <c r="I67" s="475"/>
      <c r="J67" s="87" t="s">
        <v>38</v>
      </c>
      <c r="K67" s="141" t="s">
        <v>413</v>
      </c>
      <c r="L67" s="61"/>
      <c r="M67" s="40"/>
    </row>
    <row r="68" spans="1:13" s="28" customFormat="1" ht="18" customHeight="1">
      <c r="A68" s="267"/>
      <c r="B68" s="540" t="s">
        <v>468</v>
      </c>
      <c r="C68" s="540"/>
      <c r="D68" s="540"/>
      <c r="E68" s="540"/>
      <c r="F68" s="237"/>
      <c r="G68" s="295" t="s">
        <v>385</v>
      </c>
      <c r="H68" s="474"/>
      <c r="I68" s="474"/>
      <c r="J68" s="87" t="s">
        <v>38</v>
      </c>
      <c r="K68" s="141" t="s">
        <v>413</v>
      </c>
      <c r="L68" s="61"/>
      <c r="M68" s="40"/>
    </row>
    <row r="69" spans="1:13" s="28" customFormat="1" ht="9.75" customHeight="1">
      <c r="A69" s="267"/>
      <c r="B69" s="540"/>
      <c r="C69" s="540"/>
      <c r="D69" s="540"/>
      <c r="E69" s="540"/>
      <c r="F69" s="237"/>
      <c r="G69" s="295"/>
      <c r="H69" s="312"/>
      <c r="I69" s="312"/>
      <c r="J69" s="87"/>
      <c r="K69" s="80"/>
      <c r="L69" s="61"/>
      <c r="M69" s="40"/>
    </row>
    <row r="70" spans="1:13" ht="18" customHeight="1">
      <c r="A70" s="319"/>
      <c r="B70" s="554" t="s">
        <v>470</v>
      </c>
      <c r="C70" s="554"/>
      <c r="D70" s="554"/>
      <c r="E70" s="554"/>
      <c r="F70" s="401"/>
      <c r="G70" s="401"/>
      <c r="H70" s="401"/>
      <c r="I70" s="555"/>
      <c r="J70" s="401"/>
      <c r="K70" s="556"/>
    </row>
    <row r="71" spans="1:13" ht="18" customHeight="1">
      <c r="A71" s="197"/>
      <c r="B71" s="543"/>
      <c r="C71" s="543"/>
      <c r="D71" s="543"/>
      <c r="E71" s="543"/>
      <c r="F71" s="543"/>
      <c r="G71" s="543"/>
      <c r="H71" s="139"/>
      <c r="I71" s="245"/>
      <c r="J71" s="91"/>
      <c r="K71" s="120"/>
    </row>
    <row r="72" spans="1:13" ht="18" customHeight="1">
      <c r="A72" s="197"/>
      <c r="B72" s="543"/>
      <c r="C72" s="543"/>
      <c r="D72" s="543"/>
      <c r="E72" s="543"/>
      <c r="F72" s="543"/>
      <c r="G72" s="543"/>
      <c r="H72" s="139"/>
      <c r="I72" s="245"/>
      <c r="J72" s="245"/>
      <c r="K72" s="142"/>
    </row>
    <row r="73" spans="1:13" ht="14.25" customHeight="1">
      <c r="A73" s="320"/>
      <c r="B73" s="79"/>
      <c r="C73" s="79"/>
      <c r="D73" s="79"/>
      <c r="E73" s="79"/>
      <c r="F73" s="79"/>
      <c r="G73" s="79"/>
      <c r="H73" s="20" t="s">
        <v>7</v>
      </c>
      <c r="I73" s="251" t="s">
        <v>8</v>
      </c>
      <c r="J73" s="546"/>
      <c r="K73" s="120"/>
    </row>
    <row r="74" spans="1:13" ht="18" customHeight="1">
      <c r="A74" s="90"/>
      <c r="B74" s="213" t="s">
        <v>300</v>
      </c>
      <c r="C74" s="557"/>
      <c r="D74" s="557"/>
      <c r="E74" s="557"/>
      <c r="F74" s="557"/>
      <c r="G74" s="215" t="s">
        <v>268</v>
      </c>
      <c r="H74" s="446"/>
      <c r="I74" s="446"/>
      <c r="J74" s="246" t="s">
        <v>397</v>
      </c>
      <c r="K74" s="141" t="s">
        <v>412</v>
      </c>
    </row>
    <row r="75" spans="1:13" ht="18" customHeight="1">
      <c r="A75" s="90"/>
      <c r="B75" s="213" t="s">
        <v>301</v>
      </c>
      <c r="C75" s="557"/>
      <c r="D75" s="557"/>
      <c r="E75" s="557"/>
      <c r="F75" s="557"/>
      <c r="G75" s="215" t="s">
        <v>269</v>
      </c>
      <c r="H75" s="479"/>
      <c r="I75" s="479"/>
      <c r="J75" s="248" t="s">
        <v>258</v>
      </c>
      <c r="K75" s="259" t="s">
        <v>414</v>
      </c>
    </row>
    <row r="76" spans="1:13" s="23" customFormat="1" ht="18" customHeight="1">
      <c r="A76" s="90"/>
      <c r="B76" s="213" t="s">
        <v>302</v>
      </c>
      <c r="C76" s="557"/>
      <c r="D76" s="557"/>
      <c r="E76" s="557"/>
      <c r="F76" s="557"/>
      <c r="G76" s="215" t="s">
        <v>305</v>
      </c>
      <c r="H76" s="480"/>
      <c r="I76" s="480"/>
      <c r="J76" s="246" t="s">
        <v>259</v>
      </c>
      <c r="K76" s="141" t="s">
        <v>413</v>
      </c>
    </row>
    <row r="77" spans="1:13" s="23" customFormat="1" ht="18" customHeight="1">
      <c r="A77" s="90"/>
      <c r="B77" s="213" t="s">
        <v>303</v>
      </c>
      <c r="C77" s="557"/>
      <c r="D77" s="557"/>
      <c r="E77" s="557"/>
      <c r="F77" s="557"/>
      <c r="G77" s="215" t="s">
        <v>306</v>
      </c>
      <c r="H77" s="450"/>
      <c r="I77" s="450"/>
      <c r="J77" s="246" t="s">
        <v>260</v>
      </c>
      <c r="K77" s="141" t="s">
        <v>412</v>
      </c>
    </row>
    <row r="78" spans="1:13" s="23" customFormat="1" ht="18" customHeight="1">
      <c r="A78" s="90"/>
      <c r="B78" s="213" t="s">
        <v>304</v>
      </c>
      <c r="C78" s="557"/>
      <c r="D78" s="557"/>
      <c r="E78" s="557"/>
      <c r="F78" s="557"/>
      <c r="G78" s="215" t="s">
        <v>307</v>
      </c>
      <c r="H78" s="450"/>
      <c r="I78" s="450"/>
      <c r="J78" s="246" t="s">
        <v>260</v>
      </c>
      <c r="K78" s="141" t="s">
        <v>412</v>
      </c>
    </row>
    <row r="79" spans="1:13" s="23" customFormat="1" ht="18" customHeight="1">
      <c r="A79" s="90"/>
      <c r="B79" s="213" t="s">
        <v>404</v>
      </c>
      <c r="C79" s="557"/>
      <c r="D79" s="557"/>
      <c r="E79" s="557"/>
      <c r="F79" s="557"/>
      <c r="G79" s="215" t="s">
        <v>308</v>
      </c>
      <c r="H79" s="558" t="str">
        <f>IF(H76="","",IF($H$81="乾　式","0",10^(7.203-1735.74/(H76+234))))</f>
        <v/>
      </c>
      <c r="I79" s="489" t="str">
        <f>IF(I76="","",IF($H$81="乾　式","0",10^(7.203-1735.74/(I76+234))))</f>
        <v/>
      </c>
      <c r="J79" s="246" t="s">
        <v>260</v>
      </c>
      <c r="K79" s="141" t="s">
        <v>412</v>
      </c>
    </row>
    <row r="80" spans="1:13" s="23" customFormat="1" ht="11.25" customHeight="1">
      <c r="A80" s="90"/>
      <c r="B80" s="559"/>
      <c r="C80" s="559"/>
      <c r="D80" s="559"/>
      <c r="E80" s="559"/>
      <c r="F80" s="559"/>
      <c r="G80" s="559"/>
      <c r="H80" s="560"/>
      <c r="I80" s="561"/>
      <c r="J80" s="311"/>
      <c r="K80" s="562"/>
    </row>
    <row r="81" spans="1:13" s="23" customFormat="1" ht="18" customHeight="1">
      <c r="A81" s="78"/>
      <c r="B81" s="237" t="s">
        <v>448</v>
      </c>
      <c r="C81" s="79"/>
      <c r="D81" s="82"/>
      <c r="E81" s="82"/>
      <c r="F81" s="79"/>
      <c r="G81" s="91"/>
      <c r="H81" s="614" t="s">
        <v>509</v>
      </c>
      <c r="J81" s="249"/>
      <c r="K81" s="120"/>
    </row>
    <row r="82" spans="1:13" s="23" customFormat="1" ht="18" customHeight="1">
      <c r="A82" s="78"/>
      <c r="B82" s="540" t="s">
        <v>355</v>
      </c>
      <c r="C82" s="21"/>
      <c r="D82" s="21"/>
      <c r="E82" s="21"/>
      <c r="F82" s="21"/>
      <c r="G82" s="21"/>
      <c r="H82" s="21"/>
      <c r="I82" s="554"/>
      <c r="J82" s="554"/>
      <c r="K82" s="563"/>
    </row>
    <row r="83" spans="1:13" s="23" customFormat="1" ht="18" customHeight="1">
      <c r="A83" s="78"/>
      <c r="B83" s="540" t="s">
        <v>356</v>
      </c>
      <c r="C83" s="21"/>
      <c r="D83" s="21"/>
      <c r="E83" s="21"/>
      <c r="F83" s="21"/>
      <c r="G83" s="21"/>
      <c r="H83" s="21"/>
      <c r="I83" s="21"/>
      <c r="J83" s="21"/>
      <c r="K83" s="564"/>
    </row>
    <row r="84" spans="1:13" s="23" customFormat="1" ht="10.5" customHeight="1">
      <c r="A84" s="108"/>
      <c r="B84" s="21"/>
      <c r="C84" s="21"/>
      <c r="D84" s="21"/>
      <c r="E84" s="21"/>
      <c r="F84" s="21"/>
      <c r="G84" s="21"/>
      <c r="H84" s="21"/>
      <c r="I84" s="21"/>
      <c r="J84" s="20"/>
      <c r="K84" s="80"/>
    </row>
    <row r="85" spans="1:13" s="23" customFormat="1" ht="18" customHeight="1">
      <c r="A85" s="108"/>
      <c r="B85" s="21"/>
      <c r="C85" s="21"/>
      <c r="D85" s="21"/>
      <c r="E85" s="21"/>
      <c r="F85" s="21"/>
      <c r="G85" s="21"/>
      <c r="H85" s="21"/>
      <c r="I85" s="21"/>
      <c r="J85" s="20"/>
      <c r="K85" s="80"/>
    </row>
    <row r="86" spans="1:13" s="28" customFormat="1" ht="16.5" customHeight="1">
      <c r="A86" s="267"/>
      <c r="B86" s="79"/>
      <c r="C86" s="540"/>
      <c r="D86" s="540"/>
      <c r="E86" s="540"/>
      <c r="F86" s="540"/>
      <c r="G86" s="237"/>
      <c r="H86" s="274"/>
      <c r="I86" s="312"/>
      <c r="J86" s="312"/>
      <c r="K86" s="141"/>
      <c r="L86" s="61"/>
      <c r="M86" s="40"/>
    </row>
    <row r="87" spans="1:13" s="28" customFormat="1" ht="16.5" customHeight="1">
      <c r="A87" s="267"/>
      <c r="B87" s="79"/>
      <c r="C87" s="540"/>
      <c r="D87" s="540"/>
      <c r="E87" s="540"/>
      <c r="F87" s="540"/>
      <c r="G87" s="237"/>
      <c r="H87" s="274"/>
      <c r="I87" s="312"/>
      <c r="J87" s="312"/>
      <c r="K87" s="141"/>
      <c r="L87" s="61"/>
      <c r="M87" s="40"/>
    </row>
    <row r="88" spans="1:13" s="28" customFormat="1" ht="16.5" customHeight="1">
      <c r="A88" s="267"/>
      <c r="B88" s="79"/>
      <c r="C88" s="540"/>
      <c r="D88" s="540"/>
      <c r="E88" s="540"/>
      <c r="F88" s="540"/>
      <c r="G88" s="237"/>
      <c r="H88" s="274"/>
      <c r="I88" s="312"/>
      <c r="J88" s="312"/>
      <c r="K88" s="141"/>
      <c r="L88" s="61"/>
      <c r="M88" s="40"/>
    </row>
    <row r="89" spans="1:13" s="28" customFormat="1" ht="16.5" customHeight="1">
      <c r="A89" s="267"/>
      <c r="B89" s="79"/>
      <c r="C89" s="540"/>
      <c r="D89" s="540"/>
      <c r="E89" s="540"/>
      <c r="F89" s="540"/>
      <c r="G89" s="237"/>
      <c r="H89" s="274"/>
      <c r="I89" s="312"/>
      <c r="J89" s="312"/>
      <c r="K89" s="141"/>
      <c r="L89" s="61"/>
      <c r="M89" s="40"/>
    </row>
    <row r="90" spans="1:13" s="28" customFormat="1" ht="16.5" customHeight="1">
      <c r="A90" s="267"/>
      <c r="B90" s="79"/>
      <c r="C90" s="540"/>
      <c r="D90" s="540"/>
      <c r="E90" s="540"/>
      <c r="F90" s="540"/>
      <c r="G90" s="237"/>
      <c r="H90" s="274"/>
      <c r="I90" s="312"/>
      <c r="J90" s="312"/>
      <c r="K90" s="141"/>
      <c r="L90" s="61"/>
      <c r="M90" s="40"/>
    </row>
    <row r="91" spans="1:13" s="28" customFormat="1" ht="16.5" customHeight="1">
      <c r="A91" s="267"/>
      <c r="B91" s="79"/>
      <c r="C91" s="540"/>
      <c r="D91" s="540"/>
      <c r="E91" s="540"/>
      <c r="F91" s="540"/>
      <c r="G91" s="237"/>
      <c r="H91" s="274"/>
      <c r="I91" s="312"/>
      <c r="J91" s="312"/>
      <c r="K91" s="141"/>
      <c r="L91" s="61"/>
      <c r="M91" s="40"/>
    </row>
    <row r="92" spans="1:13" s="28" customFormat="1" ht="16.5" customHeight="1">
      <c r="A92" s="267"/>
      <c r="B92" s="79"/>
      <c r="C92" s="540"/>
      <c r="D92" s="540"/>
      <c r="E92" s="540"/>
      <c r="F92" s="540"/>
      <c r="G92" s="237"/>
      <c r="H92" s="274"/>
      <c r="I92" s="312"/>
      <c r="J92" s="312"/>
      <c r="K92" s="141"/>
      <c r="L92" s="61"/>
      <c r="M92" s="40"/>
    </row>
    <row r="93" spans="1:13" s="28" customFormat="1" ht="16.5" customHeight="1">
      <c r="A93" s="267"/>
      <c r="B93" s="79"/>
      <c r="C93" s="540"/>
      <c r="D93" s="540"/>
      <c r="E93" s="540"/>
      <c r="F93" s="540"/>
      <c r="G93" s="237"/>
      <c r="H93" s="274"/>
      <c r="I93" s="312"/>
      <c r="J93" s="312"/>
      <c r="K93" s="141"/>
      <c r="L93" s="61"/>
      <c r="M93" s="40"/>
    </row>
    <row r="94" spans="1:13" s="28" customFormat="1" ht="16.5" customHeight="1">
      <c r="A94" s="267"/>
      <c r="B94" s="79"/>
      <c r="C94" s="540"/>
      <c r="D94" s="540"/>
      <c r="E94" s="540"/>
      <c r="F94" s="540"/>
      <c r="G94" s="237"/>
      <c r="H94" s="274"/>
      <c r="I94" s="312"/>
      <c r="J94" s="312"/>
      <c r="K94" s="141"/>
      <c r="L94" s="61"/>
      <c r="M94" s="40"/>
    </row>
    <row r="95" spans="1:13" s="28" customFormat="1" ht="16.5" customHeight="1">
      <c r="A95" s="267"/>
      <c r="B95" s="79"/>
      <c r="C95" s="540"/>
      <c r="D95" s="540"/>
      <c r="E95" s="540"/>
      <c r="F95" s="540"/>
      <c r="G95" s="237"/>
      <c r="H95" s="274"/>
      <c r="I95" s="312"/>
      <c r="J95" s="312"/>
      <c r="K95" s="141"/>
      <c r="L95" s="61"/>
      <c r="M95" s="40"/>
    </row>
    <row r="96" spans="1:13" s="28" customFormat="1" ht="16.5" customHeight="1">
      <c r="A96" s="267"/>
      <c r="B96" s="79"/>
      <c r="C96" s="540"/>
      <c r="D96" s="540"/>
      <c r="E96" s="540"/>
      <c r="F96" s="540"/>
      <c r="G96" s="237"/>
      <c r="H96" s="274"/>
      <c r="I96" s="312"/>
      <c r="J96" s="312"/>
      <c r="K96" s="141"/>
      <c r="L96" s="61"/>
      <c r="M96" s="40"/>
    </row>
    <row r="97" spans="1:13" s="28" customFormat="1" ht="16.5" customHeight="1">
      <c r="A97" s="267"/>
      <c r="B97" s="79"/>
      <c r="C97" s="540"/>
      <c r="D97" s="540"/>
      <c r="E97" s="540"/>
      <c r="F97" s="540"/>
      <c r="G97" s="237"/>
      <c r="H97" s="274"/>
      <c r="I97" s="312"/>
      <c r="J97" s="312"/>
      <c r="K97" s="141"/>
      <c r="L97" s="61"/>
      <c r="M97" s="40"/>
    </row>
    <row r="98" spans="1:13" s="28" customFormat="1" ht="16.5" customHeight="1">
      <c r="A98" s="267"/>
      <c r="B98" s="79"/>
      <c r="C98" s="540"/>
      <c r="D98" s="540"/>
      <c r="E98" s="540"/>
      <c r="F98" s="540"/>
      <c r="G98" s="237"/>
      <c r="H98" s="274"/>
      <c r="I98" s="312"/>
      <c r="J98" s="312"/>
      <c r="K98" s="141"/>
      <c r="L98" s="61"/>
      <c r="M98" s="40"/>
    </row>
    <row r="99" spans="1:13" s="28" customFormat="1" ht="9.75" customHeight="1" thickBot="1">
      <c r="A99" s="117"/>
      <c r="B99" s="118"/>
      <c r="C99" s="118"/>
      <c r="D99" s="118"/>
      <c r="E99" s="118"/>
      <c r="F99" s="118"/>
      <c r="G99" s="321"/>
      <c r="H99" s="322"/>
      <c r="I99" s="323"/>
      <c r="J99" s="118"/>
      <c r="K99" s="119"/>
      <c r="L99" s="42"/>
      <c r="M99" s="40"/>
    </row>
    <row r="100" spans="1:13" s="28" customFormat="1" ht="16.5" customHeight="1" thickBot="1">
      <c r="A100" s="324"/>
      <c r="B100" s="324"/>
      <c r="C100" s="324"/>
      <c r="D100" s="324"/>
      <c r="E100" s="324"/>
      <c r="F100" s="324"/>
      <c r="G100" s="325"/>
      <c r="H100" s="326"/>
      <c r="I100" s="327"/>
      <c r="J100" s="324"/>
      <c r="K100" s="324"/>
      <c r="L100" s="42"/>
      <c r="M100" s="40"/>
    </row>
    <row r="101" spans="1:13" s="28" customFormat="1" ht="18.75" customHeight="1" thickBot="1">
      <c r="A101" s="793" t="s">
        <v>117</v>
      </c>
      <c r="B101" s="794"/>
      <c r="C101" s="794"/>
      <c r="D101" s="794"/>
      <c r="E101" s="794"/>
      <c r="F101" s="794"/>
      <c r="G101" s="794"/>
      <c r="H101" s="794"/>
      <c r="I101" s="794"/>
      <c r="J101" s="794"/>
      <c r="K101" s="795"/>
      <c r="L101" s="42"/>
      <c r="M101" s="40"/>
    </row>
    <row r="102" spans="1:13" s="28" customFormat="1" ht="28.5" customHeight="1" thickTop="1">
      <c r="A102" s="27" t="s">
        <v>115</v>
      </c>
      <c r="B102" s="796" t="s">
        <v>103</v>
      </c>
      <c r="C102" s="797"/>
      <c r="D102" s="797"/>
      <c r="E102" s="797"/>
      <c r="F102" s="797"/>
      <c r="G102" s="797"/>
      <c r="H102" s="797"/>
      <c r="I102" s="797"/>
      <c r="J102" s="796" t="str">
        <f xml:space="preserve"> IF(表紙!$C$12="選択してください","","ガス種："&amp;表紙!$E$11)</f>
        <v>ガス種：選択してください</v>
      </c>
      <c r="K102" s="798"/>
      <c r="L102" s="42"/>
      <c r="M102" s="40"/>
    </row>
    <row r="103" spans="1:13" s="28" customFormat="1" ht="18" customHeight="1" thickBot="1">
      <c r="A103" s="15" t="s">
        <v>141</v>
      </c>
      <c r="B103" s="841" t="str">
        <f>IF(表紙!$B$6=0,"",表紙!$B$6)</f>
        <v/>
      </c>
      <c r="C103" s="799"/>
      <c r="D103" s="799"/>
      <c r="E103" s="799"/>
      <c r="F103" s="842"/>
      <c r="G103" s="550" t="s">
        <v>1</v>
      </c>
      <c r="H103" s="802" t="str">
        <f>IF(表紙!$G$5=0,"",表紙!$G$5)</f>
        <v/>
      </c>
      <c r="I103" s="803"/>
      <c r="J103" s="803"/>
      <c r="K103" s="804"/>
      <c r="L103" s="42"/>
      <c r="M103" s="40"/>
    </row>
    <row r="104" spans="1:13" s="28" customFormat="1" ht="16.5" customHeight="1">
      <c r="A104" s="78"/>
      <c r="B104" s="79"/>
      <c r="C104" s="79"/>
      <c r="D104" s="79"/>
      <c r="E104" s="79"/>
      <c r="F104" s="79"/>
      <c r="G104" s="82"/>
      <c r="H104" s="242"/>
      <c r="I104" s="548"/>
      <c r="J104" s="79"/>
      <c r="K104" s="80"/>
      <c r="L104" s="42"/>
      <c r="M104" s="40"/>
    </row>
    <row r="105" spans="1:13" s="28" customFormat="1" ht="18" customHeight="1">
      <c r="A105" s="267"/>
      <c r="B105" s="79" t="s">
        <v>471</v>
      </c>
      <c r="C105" s="79"/>
      <c r="D105" s="540"/>
      <c r="E105" s="540"/>
      <c r="F105" s="540"/>
      <c r="G105" s="237"/>
      <c r="H105" s="274"/>
      <c r="I105" s="79"/>
      <c r="J105" s="79"/>
      <c r="K105" s="141"/>
      <c r="L105" s="61"/>
      <c r="M105" s="40"/>
    </row>
    <row r="106" spans="1:13" s="28" customFormat="1" ht="15.75" customHeight="1">
      <c r="A106" s="267"/>
      <c r="B106" s="540"/>
      <c r="C106" s="540"/>
      <c r="D106" s="540"/>
      <c r="E106" s="540"/>
      <c r="F106" s="237"/>
      <c r="G106" s="274"/>
      <c r="H106" s="272" t="s">
        <v>7</v>
      </c>
      <c r="I106" s="272" t="s">
        <v>8</v>
      </c>
      <c r="J106" s="87"/>
      <c r="K106" s="80"/>
      <c r="L106" s="61"/>
      <c r="M106" s="40"/>
    </row>
    <row r="107" spans="1:13" s="28" customFormat="1" ht="18" customHeight="1">
      <c r="A107" s="267"/>
      <c r="B107" s="540" t="s">
        <v>312</v>
      </c>
      <c r="C107" s="540"/>
      <c r="D107" s="540"/>
      <c r="E107" s="540"/>
      <c r="F107" s="540"/>
      <c r="G107" s="295" t="s">
        <v>309</v>
      </c>
      <c r="H107" s="425" t="str">
        <f>IF(COUNTBLANK(H116:H120)=0,(H116*H117*(H119+H120-H121)*273/3600/101.3/(273+H118)),"")</f>
        <v/>
      </c>
      <c r="I107" s="425" t="str">
        <f>IF(COUNTBLANK(I116:I120)=0,(I116*I117*(I119+I120-I121)*273/3600/101.3/(273+I118)),"")</f>
        <v/>
      </c>
      <c r="J107" s="87" t="s">
        <v>41</v>
      </c>
      <c r="K107" s="141" t="s">
        <v>411</v>
      </c>
      <c r="L107" s="59"/>
      <c r="M107" s="40"/>
    </row>
    <row r="108" spans="1:13" s="28" customFormat="1" ht="18" customHeight="1">
      <c r="A108" s="267"/>
      <c r="B108" s="313" t="s">
        <v>502</v>
      </c>
      <c r="C108" s="313"/>
      <c r="D108" s="313"/>
      <c r="E108" s="313"/>
      <c r="F108" s="313"/>
      <c r="G108" s="295" t="s">
        <v>311</v>
      </c>
      <c r="H108" s="493"/>
      <c r="I108" s="493"/>
      <c r="J108" s="87" t="s">
        <v>39</v>
      </c>
      <c r="K108" s="141" t="s">
        <v>412</v>
      </c>
      <c r="L108" s="60"/>
      <c r="M108" s="40"/>
    </row>
    <row r="109" spans="1:13" s="28" customFormat="1" ht="18" customHeight="1">
      <c r="A109" s="267"/>
      <c r="B109" s="313" t="s">
        <v>315</v>
      </c>
      <c r="C109" s="313"/>
      <c r="D109" s="314"/>
      <c r="E109" s="314"/>
      <c r="F109" s="314"/>
      <c r="G109" s="295" t="s">
        <v>316</v>
      </c>
      <c r="H109" s="481"/>
      <c r="I109" s="481"/>
      <c r="J109" s="87" t="s">
        <v>38</v>
      </c>
      <c r="K109" s="141" t="s">
        <v>413</v>
      </c>
      <c r="L109" s="61"/>
      <c r="M109" s="40"/>
    </row>
    <row r="110" spans="1:13" s="28" customFormat="1" ht="18" customHeight="1">
      <c r="A110" s="267"/>
      <c r="B110" s="540" t="s">
        <v>314</v>
      </c>
      <c r="C110" s="540"/>
      <c r="D110" s="540"/>
      <c r="E110" s="540"/>
      <c r="F110" s="237"/>
      <c r="G110" s="295" t="s">
        <v>317</v>
      </c>
      <c r="H110" s="481"/>
      <c r="I110" s="481"/>
      <c r="J110" s="87" t="s">
        <v>38</v>
      </c>
      <c r="K110" s="141" t="s">
        <v>413</v>
      </c>
      <c r="L110" s="61"/>
      <c r="M110" s="40"/>
    </row>
    <row r="111" spans="1:13" s="28" customFormat="1" ht="16.5" customHeight="1">
      <c r="A111" s="267"/>
      <c r="B111" s="308"/>
      <c r="C111" s="308"/>
      <c r="D111" s="308"/>
      <c r="E111" s="308"/>
      <c r="F111" s="79"/>
      <c r="G111" s="274"/>
      <c r="H111" s="315"/>
      <c r="I111" s="315"/>
      <c r="J111" s="87"/>
      <c r="K111" s="80"/>
      <c r="L111" s="42"/>
      <c r="M111" s="40"/>
    </row>
    <row r="112" spans="1:13" s="28" customFormat="1" ht="16.5" customHeight="1">
      <c r="A112" s="189"/>
      <c r="B112" s="554" t="s">
        <v>472</v>
      </c>
      <c r="C112" s="554"/>
      <c r="D112" s="554"/>
      <c r="E112" s="554"/>
      <c r="F112" s="401"/>
      <c r="G112" s="401"/>
      <c r="H112" s="401"/>
      <c r="I112" s="401"/>
      <c r="J112" s="401"/>
      <c r="K112" s="556"/>
      <c r="L112" s="42"/>
      <c r="M112" s="40"/>
    </row>
    <row r="113" spans="1:14" s="23" customFormat="1" ht="16.5" customHeight="1">
      <c r="A113" s="90"/>
      <c r="B113" s="543"/>
      <c r="C113" s="543"/>
      <c r="D113" s="543"/>
      <c r="E113" s="543"/>
      <c r="F113" s="543"/>
      <c r="G113" s="543"/>
      <c r="H113" s="139"/>
      <c r="I113" s="245"/>
      <c r="J113" s="91"/>
      <c r="K113" s="120"/>
      <c r="L113" s="349"/>
      <c r="M113" s="28"/>
    </row>
    <row r="114" spans="1:14" s="23" customFormat="1" ht="15" customHeight="1">
      <c r="A114" s="90"/>
      <c r="B114" s="543"/>
      <c r="C114" s="543"/>
      <c r="D114" s="543"/>
      <c r="E114" s="543"/>
      <c r="F114" s="543"/>
      <c r="G114" s="543"/>
      <c r="H114" s="139"/>
      <c r="I114" s="245"/>
      <c r="J114" s="245"/>
      <c r="K114" s="142"/>
      <c r="L114" s="349"/>
      <c r="M114" s="28"/>
    </row>
    <row r="115" spans="1:14" s="23" customFormat="1" ht="14.25" customHeight="1">
      <c r="A115" s="78"/>
      <c r="B115" s="79"/>
      <c r="C115" s="79"/>
      <c r="D115" s="79"/>
      <c r="E115" s="79"/>
      <c r="F115" s="79"/>
      <c r="G115" s="79"/>
      <c r="H115" s="20" t="s">
        <v>7</v>
      </c>
      <c r="I115" s="251" t="s">
        <v>8</v>
      </c>
      <c r="J115" s="546"/>
      <c r="K115" s="80"/>
      <c r="L115" s="349"/>
    </row>
    <row r="116" spans="1:14" s="23" customFormat="1" ht="17.25" customHeight="1">
      <c r="A116" s="90"/>
      <c r="B116" s="213" t="s">
        <v>149</v>
      </c>
      <c r="C116" s="557"/>
      <c r="D116" s="557"/>
      <c r="E116" s="557"/>
      <c r="F116" s="557"/>
      <c r="G116" s="215" t="s">
        <v>268</v>
      </c>
      <c r="H116" s="446"/>
      <c r="I116" s="446"/>
      <c r="J116" s="246" t="s">
        <v>397</v>
      </c>
      <c r="K116" s="141" t="s">
        <v>412</v>
      </c>
      <c r="L116" s="349"/>
    </row>
    <row r="117" spans="1:14" s="23" customFormat="1" ht="17.25" customHeight="1">
      <c r="A117" s="90"/>
      <c r="B117" s="213" t="s">
        <v>152</v>
      </c>
      <c r="C117" s="557"/>
      <c r="D117" s="557"/>
      <c r="E117" s="557"/>
      <c r="F117" s="557"/>
      <c r="G117" s="215" t="s">
        <v>269</v>
      </c>
      <c r="H117" s="479"/>
      <c r="I117" s="479"/>
      <c r="J117" s="248" t="s">
        <v>94</v>
      </c>
      <c r="K117" s="259" t="s">
        <v>414</v>
      </c>
      <c r="L117" s="349"/>
      <c r="M117" s="28"/>
    </row>
    <row r="118" spans="1:14" s="28" customFormat="1" ht="17.25" customHeight="1">
      <c r="A118" s="90"/>
      <c r="B118" s="213" t="s">
        <v>155</v>
      </c>
      <c r="C118" s="557"/>
      <c r="D118" s="557"/>
      <c r="E118" s="557"/>
      <c r="F118" s="557"/>
      <c r="G118" s="215" t="s">
        <v>305</v>
      </c>
      <c r="H118" s="480"/>
      <c r="I118" s="480"/>
      <c r="J118" s="246" t="s">
        <v>89</v>
      </c>
      <c r="K118" s="141" t="s">
        <v>413</v>
      </c>
      <c r="L118" s="42"/>
      <c r="M118" s="40"/>
    </row>
    <row r="119" spans="1:14" ht="17.25" customHeight="1">
      <c r="A119" s="90"/>
      <c r="B119" s="213" t="s">
        <v>158</v>
      </c>
      <c r="C119" s="557"/>
      <c r="D119" s="557"/>
      <c r="E119" s="557"/>
      <c r="F119" s="557"/>
      <c r="G119" s="215" t="s">
        <v>306</v>
      </c>
      <c r="H119" s="450"/>
      <c r="I119" s="450"/>
      <c r="J119" s="246" t="s">
        <v>83</v>
      </c>
      <c r="K119" s="141" t="s">
        <v>412</v>
      </c>
      <c r="L119" s="565"/>
    </row>
    <row r="120" spans="1:14" ht="17.25" customHeight="1">
      <c r="A120" s="90"/>
      <c r="B120" s="213" t="s">
        <v>161</v>
      </c>
      <c r="C120" s="557"/>
      <c r="D120" s="557"/>
      <c r="E120" s="557"/>
      <c r="F120" s="557"/>
      <c r="G120" s="215" t="s">
        <v>307</v>
      </c>
      <c r="H120" s="450"/>
      <c r="I120" s="450"/>
      <c r="J120" s="246" t="s">
        <v>83</v>
      </c>
      <c r="K120" s="141" t="s">
        <v>412</v>
      </c>
      <c r="L120" s="355"/>
    </row>
    <row r="121" spans="1:14" ht="17.25" customHeight="1">
      <c r="A121" s="90"/>
      <c r="B121" s="213" t="s">
        <v>405</v>
      </c>
      <c r="C121" s="557"/>
      <c r="D121" s="557"/>
      <c r="E121" s="557"/>
      <c r="F121" s="557"/>
      <c r="G121" s="215" t="s">
        <v>308</v>
      </c>
      <c r="H121" s="558" t="str">
        <f>IF(H118="","",IF($H$123="乾　式","0",10^(7.203-1735.74/(H118+234))))</f>
        <v/>
      </c>
      <c r="I121" s="489" t="str">
        <f>IF(I118="","",IF($H$123="乾　式","0",10^(7.203-1735.74/(I118+234))))</f>
        <v/>
      </c>
      <c r="J121" s="246" t="s">
        <v>83</v>
      </c>
      <c r="K121" s="141" t="s">
        <v>412</v>
      </c>
      <c r="L121" s="355"/>
    </row>
    <row r="122" spans="1:14" ht="8.25" customHeight="1">
      <c r="A122" s="90"/>
      <c r="B122" s="559"/>
      <c r="C122" s="559"/>
      <c r="D122" s="559"/>
      <c r="E122" s="559"/>
      <c r="F122" s="559"/>
      <c r="G122" s="559"/>
      <c r="H122" s="560"/>
      <c r="I122" s="561"/>
      <c r="J122" s="311"/>
      <c r="K122" s="562"/>
      <c r="L122" s="356"/>
    </row>
    <row r="123" spans="1:14" ht="18" customHeight="1">
      <c r="A123" s="90"/>
      <c r="B123" s="237" t="s">
        <v>448</v>
      </c>
      <c r="C123" s="79"/>
      <c r="D123" s="82"/>
      <c r="E123" s="82"/>
      <c r="F123" s="79"/>
      <c r="G123" s="91"/>
      <c r="H123" s="614" t="s">
        <v>509</v>
      </c>
      <c r="I123" s="14"/>
      <c r="J123" s="249"/>
      <c r="K123" s="120"/>
      <c r="L123" s="350"/>
    </row>
    <row r="124" spans="1:14" ht="18" customHeight="1">
      <c r="A124" s="90"/>
      <c r="B124" s="540" t="s">
        <v>355</v>
      </c>
      <c r="C124" s="21"/>
      <c r="D124" s="21"/>
      <c r="E124" s="21"/>
      <c r="F124" s="21"/>
      <c r="G124" s="21"/>
      <c r="H124" s="21"/>
      <c r="I124" s="554"/>
      <c r="J124" s="554"/>
      <c r="K124" s="563"/>
      <c r="L124" s="350"/>
    </row>
    <row r="125" spans="1:14" ht="18" customHeight="1">
      <c r="A125" s="90"/>
      <c r="B125" s="540" t="s">
        <v>356</v>
      </c>
      <c r="C125" s="21"/>
      <c r="D125" s="21"/>
      <c r="E125" s="21"/>
      <c r="F125" s="21"/>
      <c r="G125" s="21"/>
      <c r="H125" s="21"/>
      <c r="I125" s="21"/>
      <c r="J125" s="21"/>
      <c r="K125" s="564"/>
      <c r="L125" s="350"/>
    </row>
    <row r="126" spans="1:14" s="23" customFormat="1" ht="18" customHeight="1">
      <c r="A126" s="90"/>
      <c r="B126" s="21"/>
      <c r="C126" s="21"/>
      <c r="D126" s="21"/>
      <c r="E126" s="21"/>
      <c r="F126" s="21"/>
      <c r="G126" s="21"/>
      <c r="H126" s="21"/>
      <c r="I126" s="21"/>
      <c r="J126" s="20"/>
      <c r="K126" s="80"/>
      <c r="L126" s="350"/>
    </row>
    <row r="127" spans="1:14" s="23" customFormat="1" ht="18" customHeight="1">
      <c r="A127" s="90"/>
      <c r="B127" s="21"/>
      <c r="C127" s="21"/>
      <c r="D127" s="21"/>
      <c r="E127" s="21"/>
      <c r="F127" s="21"/>
      <c r="G127" s="21"/>
      <c r="H127" s="21"/>
      <c r="I127" s="21"/>
      <c r="J127" s="20"/>
      <c r="K127" s="80"/>
      <c r="L127" s="239"/>
      <c r="M127" s="28"/>
      <c r="N127" s="28"/>
    </row>
    <row r="128" spans="1:14" s="28" customFormat="1" ht="16.5" customHeight="1">
      <c r="A128" s="267"/>
      <c r="B128" s="79"/>
      <c r="C128" s="540"/>
      <c r="D128" s="540"/>
      <c r="E128" s="540"/>
      <c r="F128" s="540"/>
      <c r="G128" s="237"/>
      <c r="H128" s="274"/>
      <c r="I128" s="312"/>
      <c r="J128" s="312"/>
      <c r="K128" s="141"/>
      <c r="L128" s="61"/>
      <c r="M128" s="40"/>
    </row>
    <row r="129" spans="1:14" s="23" customFormat="1" ht="18" customHeight="1" thickBot="1">
      <c r="A129" s="90"/>
      <c r="B129" s="21"/>
      <c r="C129" s="21"/>
      <c r="D129" s="21"/>
      <c r="E129" s="21"/>
      <c r="F129" s="21"/>
      <c r="G129" s="21"/>
      <c r="H129" s="20" t="s">
        <v>7</v>
      </c>
      <c r="I129" s="251" t="s">
        <v>8</v>
      </c>
      <c r="J129" s="20"/>
      <c r="K129" s="80"/>
      <c r="L129" s="239"/>
      <c r="M129" s="28"/>
      <c r="N129" s="28"/>
    </row>
    <row r="130" spans="1:14" s="28" customFormat="1" ht="19.5" customHeight="1" thickBot="1">
      <c r="A130" s="304"/>
      <c r="B130" s="305" t="s">
        <v>295</v>
      </c>
      <c r="C130" s="79"/>
      <c r="D130" s="306"/>
      <c r="E130" s="306"/>
      <c r="F130" s="79"/>
      <c r="G130" s="295" t="s">
        <v>296</v>
      </c>
      <c r="H130" s="476" t="str">
        <f>IF(COUNT(H65,H66:H68,H107,H108:H110)=8,H65*(60/H66)*(155-H109+H110)/(H67-H68-H109+H110)+H107*(60/H108)*(H67-H68-155)/(H67-H68-H109+H110),"")</f>
        <v/>
      </c>
      <c r="I130" s="477" t="str">
        <f>IF(COUNT(I65,I66:I68,I107,I108:I110)=8,I65*(60/I66)*(155-I109+I110)/(I67-I68-I109+I110)+I107*(60/I108)*(I67-I68-155)/(I67-I68-I109+I110),"")</f>
        <v/>
      </c>
      <c r="J130" s="87" t="s">
        <v>48</v>
      </c>
      <c r="K130" s="141" t="s">
        <v>411</v>
      </c>
      <c r="L130" s="42"/>
      <c r="M130" s="40"/>
    </row>
    <row r="131" spans="1:14" s="28" customFormat="1" ht="6" customHeight="1" thickBot="1">
      <c r="A131" s="304"/>
      <c r="B131" s="305"/>
      <c r="C131" s="79"/>
      <c r="D131" s="306"/>
      <c r="E131" s="306"/>
      <c r="F131" s="79"/>
      <c r="G131" s="274"/>
      <c r="H131" s="307"/>
      <c r="I131" s="307"/>
      <c r="J131" s="87"/>
      <c r="K131" s="80"/>
      <c r="L131" s="42"/>
      <c r="M131" s="40"/>
    </row>
    <row r="132" spans="1:14" s="28" customFormat="1" ht="18.75" customHeight="1" thickBot="1">
      <c r="A132" s="267"/>
      <c r="B132" s="309"/>
      <c r="C132" s="79"/>
      <c r="D132" s="308"/>
      <c r="E132" s="308"/>
      <c r="F132" s="79"/>
      <c r="G132" s="871" t="s">
        <v>298</v>
      </c>
      <c r="H132" s="872"/>
      <c r="I132" s="465" t="str">
        <f>IF(COUNTBLANK(H130:I130)=0,(H130+I130)/2,"")</f>
        <v/>
      </c>
      <c r="J132" s="87" t="s">
        <v>48</v>
      </c>
      <c r="K132" s="141" t="s">
        <v>473</v>
      </c>
      <c r="L132" s="42"/>
      <c r="M132" s="40"/>
    </row>
    <row r="133" spans="1:14" s="28" customFormat="1" ht="6.75" customHeight="1" thickBot="1">
      <c r="A133" s="267"/>
      <c r="B133" s="309"/>
      <c r="C133" s="79"/>
      <c r="D133" s="308"/>
      <c r="E133" s="308"/>
      <c r="F133" s="79"/>
      <c r="G133" s="548"/>
      <c r="H133" s="548"/>
      <c r="I133" s="310"/>
      <c r="J133" s="87"/>
      <c r="K133" s="80"/>
      <c r="L133" s="42"/>
      <c r="M133" s="40"/>
    </row>
    <row r="134" spans="1:14" s="28" customFormat="1" ht="17.25" customHeight="1" thickBot="1">
      <c r="A134" s="267"/>
      <c r="B134" s="309"/>
      <c r="C134" s="79"/>
      <c r="D134" s="308"/>
      <c r="E134" s="308"/>
      <c r="F134" s="79"/>
      <c r="G134" s="548"/>
      <c r="H134" s="548" t="s">
        <v>32</v>
      </c>
      <c r="I134" s="478" t="str">
        <f>IF(I132&lt;&gt;"",ABS(H130-I130)/I132,"")</f>
        <v/>
      </c>
      <c r="J134" s="227" t="s">
        <v>475</v>
      </c>
      <c r="K134" s="141"/>
      <c r="L134" s="42"/>
      <c r="M134" s="40"/>
    </row>
    <row r="135" spans="1:14" s="28" customFormat="1" ht="9" customHeight="1">
      <c r="A135" s="304"/>
      <c r="B135" s="305"/>
      <c r="C135" s="79"/>
      <c r="D135" s="306"/>
      <c r="E135" s="306"/>
      <c r="F135" s="79"/>
      <c r="G135" s="274"/>
      <c r="H135" s="307"/>
      <c r="I135" s="307"/>
      <c r="J135" s="87"/>
      <c r="K135" s="80"/>
      <c r="L135" s="42"/>
      <c r="M135" s="40"/>
    </row>
    <row r="136" spans="1:14" s="28" customFormat="1" ht="16.5" customHeight="1">
      <c r="A136" s="267"/>
      <c r="B136" s="79"/>
      <c r="C136" s="540"/>
      <c r="D136" s="540"/>
      <c r="E136" s="540"/>
      <c r="F136" s="540"/>
      <c r="G136" s="237"/>
      <c r="H136" s="274"/>
      <c r="I136" s="312"/>
      <c r="J136" s="312"/>
      <c r="K136" s="141"/>
      <c r="L136" s="61"/>
      <c r="M136" s="40"/>
    </row>
    <row r="137" spans="1:14" s="23" customFormat="1" ht="18" customHeight="1" thickBot="1">
      <c r="A137" s="90"/>
      <c r="B137" s="21"/>
      <c r="C137" s="21"/>
      <c r="D137" s="21"/>
      <c r="E137" s="21"/>
      <c r="F137" s="21"/>
      <c r="G137" s="21"/>
      <c r="H137" s="20" t="s">
        <v>7</v>
      </c>
      <c r="I137" s="251" t="s">
        <v>8</v>
      </c>
      <c r="J137" s="20"/>
      <c r="K137" s="80"/>
      <c r="L137" s="239"/>
      <c r="M137" s="28"/>
      <c r="N137" s="28"/>
    </row>
    <row r="138" spans="1:14" s="28" customFormat="1" ht="16.5" customHeight="1" thickBot="1">
      <c r="A138" s="267"/>
      <c r="B138" s="316" t="s">
        <v>318</v>
      </c>
      <c r="C138" s="79"/>
      <c r="D138" s="123"/>
      <c r="E138" s="123"/>
      <c r="F138" s="79"/>
      <c r="G138" s="295" t="s">
        <v>320</v>
      </c>
      <c r="H138" s="469" t="str">
        <f>IF(COUNT(H65,H66:H68,H107,H108:H110)=8,H65*(60/H66)*(135-H109+H110)/(H67-H68-H109+H110)+H107*(60/H108)*(H67-H68-135)/(H67-H68-H109+H110),"")</f>
        <v/>
      </c>
      <c r="I138" s="469" t="str">
        <f>IF(COUNT(I65,I66:I68,I107,I108:I110)=8,I65*(60/I66)*(135-I109+I110)/(I67-I68-I109+I110)+I107*(60/I108)*(I67-I68-135)/(I67-I68-I109+I110),"")</f>
        <v/>
      </c>
      <c r="J138" s="87" t="s">
        <v>48</v>
      </c>
      <c r="K138" s="141" t="s">
        <v>411</v>
      </c>
      <c r="L138" s="42"/>
      <c r="M138" s="40"/>
    </row>
    <row r="139" spans="1:14" s="28" customFormat="1" ht="5.25" customHeight="1" thickBot="1">
      <c r="A139" s="267"/>
      <c r="B139" s="316"/>
      <c r="C139" s="79"/>
      <c r="D139" s="123"/>
      <c r="E139" s="123"/>
      <c r="F139" s="79"/>
      <c r="G139" s="274"/>
      <c r="H139" s="208"/>
      <c r="I139" s="208"/>
      <c r="J139" s="87"/>
      <c r="K139" s="80"/>
      <c r="L139" s="42"/>
      <c r="M139" s="40"/>
    </row>
    <row r="140" spans="1:14" s="28" customFormat="1" ht="27" customHeight="1" thickBot="1">
      <c r="A140" s="267"/>
      <c r="B140" s="317"/>
      <c r="C140" s="79"/>
      <c r="D140" s="287"/>
      <c r="E140" s="287"/>
      <c r="F140" s="79"/>
      <c r="G140" s="869" t="s">
        <v>322</v>
      </c>
      <c r="H140" s="870"/>
      <c r="I140" s="465" t="str">
        <f>IF(COUNTBLANK(H138:I138)=0,(H138+I138)/2,"")</f>
        <v/>
      </c>
      <c r="J140" s="87" t="s">
        <v>48</v>
      </c>
      <c r="K140" s="141" t="s">
        <v>473</v>
      </c>
      <c r="L140" s="42"/>
      <c r="M140" s="40"/>
    </row>
    <row r="141" spans="1:14" s="28" customFormat="1" ht="5.25" customHeight="1" thickBot="1">
      <c r="A141" s="267"/>
      <c r="B141" s="316"/>
      <c r="C141" s="79"/>
      <c r="D141" s="123"/>
      <c r="E141" s="123"/>
      <c r="F141" s="79"/>
      <c r="G141" s="274"/>
      <c r="H141" s="208"/>
      <c r="I141" s="208"/>
      <c r="J141" s="87"/>
      <c r="K141" s="80"/>
      <c r="L141" s="42"/>
      <c r="M141" s="40"/>
    </row>
    <row r="142" spans="1:14" s="28" customFormat="1" ht="18" customHeight="1" thickBot="1">
      <c r="A142" s="267"/>
      <c r="B142" s="317"/>
      <c r="C142" s="79"/>
      <c r="D142" s="287"/>
      <c r="E142" s="287"/>
      <c r="F142" s="79"/>
      <c r="G142" s="548"/>
      <c r="H142" s="548" t="s">
        <v>32</v>
      </c>
      <c r="I142" s="478" t="str">
        <f>IF(I140&lt;&gt;"",ABS(H138-I138)/I140,"")</f>
        <v/>
      </c>
      <c r="J142" s="227" t="s">
        <v>475</v>
      </c>
      <c r="K142" s="141"/>
      <c r="L142" s="42"/>
      <c r="M142" s="40"/>
    </row>
    <row r="143" spans="1:14" s="28" customFormat="1" ht="5.25" customHeight="1">
      <c r="A143" s="267"/>
      <c r="B143" s="316"/>
      <c r="C143" s="79"/>
      <c r="D143" s="123"/>
      <c r="E143" s="123"/>
      <c r="F143" s="79"/>
      <c r="G143" s="274"/>
      <c r="H143" s="208"/>
      <c r="I143" s="208"/>
      <c r="J143" s="87"/>
      <c r="K143" s="80"/>
      <c r="L143" s="42"/>
      <c r="M143" s="40"/>
    </row>
    <row r="144" spans="1:14" s="28" customFormat="1" ht="14.25" customHeight="1">
      <c r="A144" s="267"/>
      <c r="B144" s="316"/>
      <c r="C144" s="79"/>
      <c r="D144" s="123"/>
      <c r="E144" s="123"/>
      <c r="F144" s="79"/>
      <c r="G144" s="274"/>
      <c r="H144" s="208"/>
      <c r="I144" s="208"/>
      <c r="J144" s="87"/>
      <c r="K144" s="80"/>
      <c r="L144" s="42"/>
      <c r="M144" s="40"/>
    </row>
    <row r="145" spans="1:14" s="28" customFormat="1" ht="16.5" customHeight="1">
      <c r="A145" s="267"/>
      <c r="B145" s="79"/>
      <c r="C145" s="540"/>
      <c r="D145" s="540"/>
      <c r="E145" s="540"/>
      <c r="F145" s="540"/>
      <c r="G145" s="237"/>
      <c r="H145" s="274"/>
      <c r="I145" s="312"/>
      <c r="J145" s="312"/>
      <c r="K145" s="141"/>
      <c r="L145" s="61"/>
      <c r="M145" s="40"/>
    </row>
    <row r="146" spans="1:14" s="28" customFormat="1" ht="16.5" customHeight="1" thickBot="1">
      <c r="A146" s="332"/>
      <c r="B146" s="118"/>
      <c r="C146" s="224"/>
      <c r="D146" s="224"/>
      <c r="E146" s="224"/>
      <c r="F146" s="224"/>
      <c r="G146" s="290"/>
      <c r="H146" s="292"/>
      <c r="I146" s="495"/>
      <c r="J146" s="495"/>
      <c r="K146" s="182"/>
      <c r="L146" s="61"/>
      <c r="M146" s="40"/>
    </row>
    <row r="147" spans="1:14" s="28" customFormat="1" ht="16.5" customHeight="1" thickBot="1">
      <c r="A147" s="494"/>
      <c r="B147" s="118"/>
      <c r="C147" s="224"/>
      <c r="D147" s="224"/>
      <c r="E147" s="224"/>
      <c r="F147" s="224"/>
      <c r="G147" s="290"/>
      <c r="H147" s="292"/>
      <c r="I147" s="495"/>
      <c r="J147" s="495"/>
      <c r="K147" s="496"/>
      <c r="L147" s="61"/>
      <c r="M147" s="40"/>
    </row>
    <row r="148" spans="1:14" s="28" customFormat="1" ht="18.75" customHeight="1" thickBot="1">
      <c r="A148" s="793" t="s">
        <v>117</v>
      </c>
      <c r="B148" s="794"/>
      <c r="C148" s="794"/>
      <c r="D148" s="794"/>
      <c r="E148" s="794"/>
      <c r="F148" s="794"/>
      <c r="G148" s="794"/>
      <c r="H148" s="794"/>
      <c r="I148" s="794"/>
      <c r="J148" s="794"/>
      <c r="K148" s="795"/>
      <c r="L148" s="42"/>
      <c r="M148" s="40"/>
    </row>
    <row r="149" spans="1:14" s="28" customFormat="1" ht="28.5" customHeight="1" thickTop="1">
      <c r="A149" s="27" t="s">
        <v>115</v>
      </c>
      <c r="B149" s="796" t="s">
        <v>103</v>
      </c>
      <c r="C149" s="797"/>
      <c r="D149" s="797"/>
      <c r="E149" s="797"/>
      <c r="F149" s="797"/>
      <c r="G149" s="797"/>
      <c r="H149" s="797"/>
      <c r="I149" s="797"/>
      <c r="J149" s="796" t="str">
        <f xml:space="preserve"> IF(表紙!$C$12="選択してください","","ガス種："&amp;表紙!$E$11)</f>
        <v>ガス種：選択してください</v>
      </c>
      <c r="K149" s="798"/>
      <c r="L149" s="42"/>
      <c r="M149" s="40"/>
    </row>
    <row r="150" spans="1:14" s="28" customFormat="1" ht="18" customHeight="1" thickBot="1">
      <c r="A150" s="15" t="s">
        <v>141</v>
      </c>
      <c r="B150" s="841" t="str">
        <f>IF(表紙!$B$6=0,"",表紙!$B$6)</f>
        <v/>
      </c>
      <c r="C150" s="799"/>
      <c r="D150" s="799"/>
      <c r="E150" s="799"/>
      <c r="F150" s="842"/>
      <c r="G150" s="550" t="s">
        <v>1</v>
      </c>
      <c r="H150" s="802" t="str">
        <f>IF(表紙!$G$5=0,"",表紙!$G$5)</f>
        <v/>
      </c>
      <c r="I150" s="803"/>
      <c r="J150" s="803"/>
      <c r="K150" s="804"/>
      <c r="L150" s="42"/>
      <c r="M150" s="40"/>
    </row>
    <row r="151" spans="1:14" s="28" customFormat="1" ht="16.5" customHeight="1">
      <c r="A151" s="78"/>
      <c r="B151" s="79"/>
      <c r="C151" s="79"/>
      <c r="D151" s="79"/>
      <c r="E151" s="79"/>
      <c r="F151" s="79"/>
      <c r="G151" s="82"/>
      <c r="H151" s="242"/>
      <c r="I151" s="548"/>
      <c r="J151" s="79"/>
      <c r="K151" s="80"/>
      <c r="L151" s="42"/>
      <c r="M151" s="40"/>
    </row>
    <row r="152" spans="1:14" s="23" customFormat="1" ht="18" customHeight="1">
      <c r="A152" s="90"/>
      <c r="B152" s="237" t="s">
        <v>453</v>
      </c>
      <c r="C152" s="21"/>
      <c r="D152" s="21"/>
      <c r="E152" s="21"/>
      <c r="F152" s="21"/>
      <c r="G152" s="21"/>
      <c r="H152" s="21"/>
      <c r="I152" s="21"/>
      <c r="J152" s="20"/>
      <c r="K152" s="80"/>
      <c r="L152" s="239"/>
      <c r="M152" s="28"/>
      <c r="N152" s="28"/>
    </row>
    <row r="153" spans="1:14" s="23" customFormat="1" ht="18" customHeight="1">
      <c r="A153" s="90"/>
      <c r="B153" s="540" t="s">
        <v>466</v>
      </c>
      <c r="C153" s="21"/>
      <c r="D153" s="21"/>
      <c r="E153" s="21"/>
      <c r="F153" s="21"/>
      <c r="G153" s="21"/>
      <c r="H153" s="21"/>
      <c r="I153" s="21"/>
      <c r="J153" s="20"/>
      <c r="K153" s="80"/>
      <c r="L153" s="239"/>
      <c r="M153" s="28"/>
      <c r="N153" s="28"/>
    </row>
    <row r="154" spans="1:14" s="23" customFormat="1" ht="18" customHeight="1">
      <c r="A154" s="90"/>
      <c r="B154" s="21"/>
      <c r="C154" s="21"/>
      <c r="D154" s="21"/>
      <c r="E154" s="21"/>
      <c r="F154" s="21"/>
      <c r="G154" s="21"/>
      <c r="H154" s="20" t="s">
        <v>7</v>
      </c>
      <c r="I154" s="20" t="s">
        <v>8</v>
      </c>
      <c r="J154" s="20"/>
      <c r="K154" s="80"/>
      <c r="L154" s="239"/>
      <c r="M154" s="28"/>
      <c r="N154" s="28"/>
    </row>
    <row r="155" spans="1:14" s="28" customFormat="1" ht="18" customHeight="1">
      <c r="A155" s="267"/>
      <c r="B155" s="540" t="s">
        <v>463</v>
      </c>
      <c r="C155" s="540"/>
      <c r="D155" s="540"/>
      <c r="E155" s="540"/>
      <c r="F155" s="540"/>
      <c r="G155" s="300" t="s">
        <v>293</v>
      </c>
      <c r="H155" s="472"/>
      <c r="I155" s="473"/>
      <c r="J155" s="87" t="s">
        <v>41</v>
      </c>
      <c r="K155" s="141" t="s">
        <v>411</v>
      </c>
      <c r="L155" s="59"/>
      <c r="M155" s="40"/>
    </row>
    <row r="156" spans="1:14" s="23" customFormat="1" ht="18" customHeight="1">
      <c r="A156" s="90"/>
      <c r="B156" s="540" t="s">
        <v>497</v>
      </c>
      <c r="C156" s="540"/>
      <c r="D156" s="540"/>
      <c r="E156" s="540"/>
      <c r="F156" s="540"/>
      <c r="G156" s="295" t="s">
        <v>294</v>
      </c>
      <c r="H156" s="566" t="str">
        <f t="shared" ref="H156:I158" si="0">+IF(H66&lt;&gt;0,H66,"")</f>
        <v/>
      </c>
      <c r="I156" s="566" t="str">
        <f t="shared" si="0"/>
        <v/>
      </c>
      <c r="J156" s="87" t="s">
        <v>49</v>
      </c>
      <c r="K156" s="141" t="s">
        <v>261</v>
      </c>
      <c r="L156" s="239"/>
      <c r="M156" s="28"/>
      <c r="N156" s="28"/>
    </row>
    <row r="157" spans="1:14" s="23" customFormat="1" ht="18" customHeight="1">
      <c r="A157" s="90"/>
      <c r="B157" s="540" t="s">
        <v>469</v>
      </c>
      <c r="C157" s="540"/>
      <c r="D157" s="540"/>
      <c r="E157" s="540"/>
      <c r="F157" s="540"/>
      <c r="G157" s="295" t="s">
        <v>384</v>
      </c>
      <c r="H157" s="567" t="str">
        <f t="shared" si="0"/>
        <v/>
      </c>
      <c r="I157" s="567" t="str">
        <f t="shared" si="0"/>
        <v/>
      </c>
      <c r="J157" s="87" t="s">
        <v>38</v>
      </c>
      <c r="K157" s="141" t="s">
        <v>264</v>
      </c>
      <c r="L157" s="239"/>
      <c r="M157" s="28"/>
      <c r="N157" s="28"/>
    </row>
    <row r="158" spans="1:14" s="23" customFormat="1" ht="18" customHeight="1">
      <c r="A158" s="90"/>
      <c r="B158" s="540" t="s">
        <v>468</v>
      </c>
      <c r="C158" s="540"/>
      <c r="D158" s="540"/>
      <c r="E158" s="540"/>
      <c r="F158" s="237"/>
      <c r="G158" s="295" t="s">
        <v>385</v>
      </c>
      <c r="H158" s="567" t="str">
        <f t="shared" si="0"/>
        <v/>
      </c>
      <c r="I158" s="567" t="str">
        <f t="shared" si="0"/>
        <v/>
      </c>
      <c r="J158" s="87" t="s">
        <v>38</v>
      </c>
      <c r="K158" s="141" t="s">
        <v>264</v>
      </c>
      <c r="L158" s="239"/>
      <c r="M158" s="28"/>
      <c r="N158" s="28"/>
    </row>
    <row r="159" spans="1:14" s="23" customFormat="1" ht="18" customHeight="1">
      <c r="A159" s="90"/>
      <c r="B159" s="21"/>
      <c r="C159" s="21"/>
      <c r="D159" s="21"/>
      <c r="E159" s="21"/>
      <c r="F159" s="21"/>
      <c r="G159" s="21"/>
      <c r="H159" s="21"/>
      <c r="I159" s="21"/>
      <c r="J159" s="20"/>
      <c r="K159" s="80"/>
      <c r="L159" s="239"/>
      <c r="M159" s="28"/>
      <c r="N159" s="28"/>
    </row>
    <row r="160" spans="1:14" s="23" customFormat="1" ht="18" customHeight="1">
      <c r="A160" s="90"/>
      <c r="B160" s="79" t="s">
        <v>471</v>
      </c>
      <c r="C160" s="21"/>
      <c r="D160" s="21"/>
      <c r="E160" s="21"/>
      <c r="F160" s="21"/>
      <c r="G160" s="21"/>
      <c r="H160" s="21"/>
      <c r="I160" s="21"/>
      <c r="J160" s="20"/>
      <c r="K160" s="80"/>
      <c r="L160" s="239"/>
      <c r="M160" s="28"/>
      <c r="N160" s="28"/>
    </row>
    <row r="161" spans="1:14" s="23" customFormat="1" ht="18" customHeight="1">
      <c r="A161" s="90"/>
      <c r="B161" s="21"/>
      <c r="C161" s="21"/>
      <c r="D161" s="21"/>
      <c r="E161" s="21"/>
      <c r="F161" s="21"/>
      <c r="G161" s="21"/>
      <c r="H161" s="20" t="s">
        <v>7</v>
      </c>
      <c r="I161" s="20" t="s">
        <v>8</v>
      </c>
      <c r="J161" s="20"/>
      <c r="K161" s="80"/>
      <c r="L161" s="239"/>
      <c r="M161" s="28"/>
      <c r="N161" s="28"/>
    </row>
    <row r="162" spans="1:14" s="28" customFormat="1" ht="18" customHeight="1">
      <c r="A162" s="267"/>
      <c r="B162" s="540" t="s">
        <v>313</v>
      </c>
      <c r="C162" s="540"/>
      <c r="D162" s="540"/>
      <c r="E162" s="540"/>
      <c r="F162" s="540"/>
      <c r="G162" s="295" t="s">
        <v>310</v>
      </c>
      <c r="H162" s="472"/>
      <c r="I162" s="488"/>
      <c r="J162" s="87" t="s">
        <v>41</v>
      </c>
      <c r="K162" s="141" t="s">
        <v>411</v>
      </c>
      <c r="L162" s="59"/>
      <c r="M162" s="40"/>
    </row>
    <row r="163" spans="1:14" s="23" customFormat="1" ht="18" customHeight="1">
      <c r="A163" s="90"/>
      <c r="B163" s="313" t="s">
        <v>498</v>
      </c>
      <c r="C163" s="313"/>
      <c r="D163" s="313"/>
      <c r="E163" s="313"/>
      <c r="F163" s="313"/>
      <c r="G163" s="295" t="s">
        <v>311</v>
      </c>
      <c r="H163" s="566" t="str">
        <f>+IF(H108&lt;&gt;0,H108,"")</f>
        <v/>
      </c>
      <c r="I163" s="566" t="str">
        <f>+IF(I108&lt;&gt;0,I108,"")</f>
        <v/>
      </c>
      <c r="J163" s="87" t="s">
        <v>39</v>
      </c>
      <c r="K163" s="141" t="s">
        <v>261</v>
      </c>
      <c r="L163" s="239"/>
      <c r="M163" s="28"/>
      <c r="N163" s="28"/>
    </row>
    <row r="164" spans="1:14" s="23" customFormat="1" ht="18" customHeight="1">
      <c r="A164" s="90"/>
      <c r="B164" s="313" t="s">
        <v>315</v>
      </c>
      <c r="C164" s="313"/>
      <c r="D164" s="314"/>
      <c r="E164" s="314"/>
      <c r="F164" s="314"/>
      <c r="G164" s="295" t="s">
        <v>316</v>
      </c>
      <c r="H164" s="567" t="str">
        <f t="shared" ref="H164:I164" si="1">+IF(H109&lt;&gt;0,H109,"")</f>
        <v/>
      </c>
      <c r="I164" s="567" t="str">
        <f t="shared" si="1"/>
        <v/>
      </c>
      <c r="J164" s="87" t="s">
        <v>38</v>
      </c>
      <c r="K164" s="141" t="s">
        <v>264</v>
      </c>
      <c r="L164" s="239"/>
      <c r="M164" s="28"/>
      <c r="N164" s="28"/>
    </row>
    <row r="165" spans="1:14" s="23" customFormat="1" ht="18" customHeight="1">
      <c r="A165" s="90"/>
      <c r="B165" s="540" t="s">
        <v>314</v>
      </c>
      <c r="C165" s="540"/>
      <c r="D165" s="540"/>
      <c r="E165" s="540"/>
      <c r="F165" s="237"/>
      <c r="G165" s="295" t="s">
        <v>317</v>
      </c>
      <c r="H165" s="567" t="str">
        <f t="shared" ref="H165:I165" si="2">+IF(H110&lt;&gt;0,H110,"")</f>
        <v/>
      </c>
      <c r="I165" s="567" t="str">
        <f t="shared" si="2"/>
        <v/>
      </c>
      <c r="J165" s="87" t="s">
        <v>38</v>
      </c>
      <c r="K165" s="141" t="s">
        <v>264</v>
      </c>
      <c r="L165" s="239"/>
      <c r="M165" s="28"/>
      <c r="N165" s="28"/>
    </row>
    <row r="166" spans="1:14" s="23" customFormat="1" ht="18" customHeight="1">
      <c r="A166" s="90"/>
      <c r="B166" s="21"/>
      <c r="C166" s="21"/>
      <c r="D166" s="21"/>
      <c r="E166" s="21"/>
      <c r="F166" s="21"/>
      <c r="G166" s="21"/>
      <c r="H166" s="21"/>
      <c r="I166" s="21"/>
      <c r="J166" s="20"/>
      <c r="K166" s="80"/>
      <c r="L166" s="239"/>
      <c r="M166" s="28"/>
      <c r="N166" s="28"/>
    </row>
    <row r="167" spans="1:14" s="23" customFormat="1" ht="18" customHeight="1" thickBot="1">
      <c r="A167" s="90"/>
      <c r="B167" s="21"/>
      <c r="C167" s="21"/>
      <c r="D167" s="21"/>
      <c r="E167" s="21"/>
      <c r="F167" s="21"/>
      <c r="G167" s="21"/>
      <c r="H167" s="20" t="s">
        <v>7</v>
      </c>
      <c r="I167" s="20" t="s">
        <v>8</v>
      </c>
      <c r="J167" s="20"/>
      <c r="K167" s="80"/>
      <c r="L167" s="239"/>
      <c r="M167" s="28"/>
      <c r="N167" s="28"/>
    </row>
    <row r="168" spans="1:14" s="28" customFormat="1" ht="20.25" customHeight="1" thickBot="1">
      <c r="A168" s="304"/>
      <c r="B168" s="305" t="s">
        <v>464</v>
      </c>
      <c r="C168" s="79"/>
      <c r="D168" s="306"/>
      <c r="E168" s="306"/>
      <c r="F168" s="79"/>
      <c r="G168" s="295" t="s">
        <v>297</v>
      </c>
      <c r="H168" s="476" t="str">
        <f>IF(COUNT(H155,H66:H68,H107,H162,H109:H110)=8,H155*(60/H66)*(155-H109+H110)/(H67-H68-H109+H110)+H162*(60/H108)*(H67-H68-155)/(H67-H68-H109+H110),"")</f>
        <v/>
      </c>
      <c r="I168" s="476" t="str">
        <f>IF(COUNT(I155,I66:I68,I107,I162,I109:I110)=8,I155*(60/I66)*(155-I109+I110)/(I67-I68-I109+I110)+I162*(60/I108)*(I67-I68-155)/(I67-I68-I109+I110),"")</f>
        <v/>
      </c>
      <c r="J168" s="254" t="s">
        <v>48</v>
      </c>
      <c r="K168" s="141" t="s">
        <v>411</v>
      </c>
      <c r="L168" s="42"/>
      <c r="M168" s="40"/>
    </row>
    <row r="169" spans="1:14" s="28" customFormat="1" ht="5.25" customHeight="1" thickBot="1">
      <c r="A169" s="267"/>
      <c r="B169" s="308"/>
      <c r="C169" s="308"/>
      <c r="D169" s="308"/>
      <c r="E169" s="308"/>
      <c r="F169" s="79"/>
      <c r="G169" s="548"/>
      <c r="H169" s="548"/>
      <c r="I169" s="162"/>
      <c r="J169" s="87"/>
      <c r="K169" s="80"/>
      <c r="L169" s="42"/>
      <c r="M169" s="40"/>
    </row>
    <row r="170" spans="1:14" s="28" customFormat="1" ht="21" customHeight="1" thickBot="1">
      <c r="A170" s="267"/>
      <c r="B170" s="308"/>
      <c r="C170" s="79"/>
      <c r="D170" s="308"/>
      <c r="E170" s="308"/>
      <c r="F170" s="79"/>
      <c r="G170" s="871" t="s">
        <v>299</v>
      </c>
      <c r="H170" s="872"/>
      <c r="I170" s="465" t="str">
        <f>IF(COUNTBLANK(H168:I168)=0,(H168+I168)/2,"")</f>
        <v/>
      </c>
      <c r="J170" s="87" t="s">
        <v>48</v>
      </c>
      <c r="K170" s="141" t="s">
        <v>473</v>
      </c>
      <c r="L170" s="42"/>
      <c r="M170" s="40"/>
    </row>
    <row r="171" spans="1:14" s="28" customFormat="1" ht="5.25" customHeight="1" thickBot="1">
      <c r="A171" s="267"/>
      <c r="B171" s="308"/>
      <c r="C171" s="308"/>
      <c r="D171" s="308"/>
      <c r="E171" s="308"/>
      <c r="F171" s="79"/>
      <c r="G171" s="548"/>
      <c r="H171" s="548"/>
      <c r="I171" s="162"/>
      <c r="J171" s="87"/>
      <c r="K171" s="80"/>
      <c r="L171" s="42"/>
      <c r="M171" s="40"/>
    </row>
    <row r="172" spans="1:14" s="28" customFormat="1" ht="18" customHeight="1" thickBot="1">
      <c r="A172" s="318"/>
      <c r="B172" s="308"/>
      <c r="C172" s="308"/>
      <c r="D172" s="79"/>
      <c r="E172" s="79"/>
      <c r="F172" s="548"/>
      <c r="G172" s="79"/>
      <c r="H172" s="548" t="s">
        <v>32</v>
      </c>
      <c r="I172" s="478" t="str">
        <f>IF(I170&lt;&gt;"",ABS(H168-I168)/I170,"")</f>
        <v/>
      </c>
      <c r="J172" s="227" t="s">
        <v>475</v>
      </c>
      <c r="K172" s="141"/>
      <c r="L172" s="40"/>
    </row>
    <row r="173" spans="1:14" s="28" customFormat="1" ht="16.5" customHeight="1">
      <c r="A173" s="267"/>
      <c r="B173" s="79"/>
      <c r="C173" s="540"/>
      <c r="D173" s="540"/>
      <c r="E173" s="540"/>
      <c r="F173" s="540"/>
      <c r="G173" s="237"/>
      <c r="H173" s="274"/>
      <c r="I173" s="312"/>
      <c r="J173" s="312"/>
      <c r="K173" s="141"/>
      <c r="L173" s="61"/>
      <c r="M173" s="40"/>
    </row>
    <row r="174" spans="1:14" s="23" customFormat="1" ht="18" customHeight="1" thickBot="1">
      <c r="A174" s="90"/>
      <c r="B174" s="21"/>
      <c r="C174" s="21"/>
      <c r="D174" s="21"/>
      <c r="E174" s="21"/>
      <c r="F174" s="21"/>
      <c r="G174" s="21"/>
      <c r="H174" s="21"/>
      <c r="I174" s="21"/>
      <c r="J174" s="20"/>
      <c r="K174" s="80"/>
      <c r="L174" s="239"/>
      <c r="M174" s="28"/>
      <c r="N174" s="28"/>
    </row>
    <row r="175" spans="1:14" s="28" customFormat="1" ht="16.5" customHeight="1" thickBot="1">
      <c r="A175" s="267"/>
      <c r="B175" s="316" t="s">
        <v>319</v>
      </c>
      <c r="C175" s="79"/>
      <c r="D175" s="123"/>
      <c r="E175" s="123"/>
      <c r="F175" s="79"/>
      <c r="G175" s="295" t="s">
        <v>321</v>
      </c>
      <c r="H175" s="469" t="str">
        <f>IF(COUNT(H155,H66:H68,H107,H162,H109:H110)=8,H155*(60/H66)*(135-H109+H110)/(H67-H68-H109+H110)+H162*(60/H108)*(H67-H68-135)/(H67-H68-H109+H110),"")</f>
        <v/>
      </c>
      <c r="I175" s="469" t="str">
        <f>IF(COUNT(I155,I66:I68,I107,I162,I109:I110)=8,I155*(60/I66)*(135-I109+I110)/(I67-I68-I109+I110)+I162*(60/I108)*(I67-I68-135)/(I67-I68-I109+I110),"")</f>
        <v/>
      </c>
      <c r="J175" s="87" t="s">
        <v>48</v>
      </c>
      <c r="K175" s="141" t="s">
        <v>411</v>
      </c>
      <c r="L175" s="42"/>
      <c r="M175" s="40"/>
    </row>
    <row r="176" spans="1:14" s="28" customFormat="1" ht="5.25" customHeight="1" thickBot="1">
      <c r="A176" s="267"/>
      <c r="B176" s="79"/>
      <c r="C176" s="160"/>
      <c r="D176" s="123"/>
      <c r="E176" s="123"/>
      <c r="F176" s="79"/>
      <c r="G176" s="274"/>
      <c r="H176" s="208"/>
      <c r="I176" s="208"/>
      <c r="J176" s="87"/>
      <c r="K176" s="80"/>
      <c r="L176" s="42"/>
      <c r="M176" s="40"/>
    </row>
    <row r="177" spans="1:14" s="28" customFormat="1" ht="21" customHeight="1" thickBot="1">
      <c r="A177" s="267"/>
      <c r="B177" s="286"/>
      <c r="C177" s="286"/>
      <c r="D177" s="287"/>
      <c r="E177" s="287"/>
      <c r="F177" s="79"/>
      <c r="G177" s="869" t="s">
        <v>323</v>
      </c>
      <c r="H177" s="870"/>
      <c r="I177" s="465" t="str">
        <f>IF(COUNTBLANK(H175:I175)=0,(H175+I175)/2,"")</f>
        <v/>
      </c>
      <c r="J177" s="87" t="s">
        <v>48</v>
      </c>
      <c r="K177" s="141" t="s">
        <v>473</v>
      </c>
      <c r="L177" s="42"/>
      <c r="M177" s="40"/>
    </row>
    <row r="178" spans="1:14" s="28" customFormat="1" ht="5.25" customHeight="1" thickBot="1">
      <c r="A178" s="267"/>
      <c r="B178" s="79"/>
      <c r="C178" s="160"/>
      <c r="D178" s="123"/>
      <c r="E178" s="123"/>
      <c r="F178" s="79"/>
      <c r="G178" s="274"/>
      <c r="H178" s="208"/>
      <c r="I178" s="208"/>
      <c r="J178" s="87"/>
      <c r="K178" s="80"/>
      <c r="L178" s="42"/>
      <c r="M178" s="40"/>
    </row>
    <row r="179" spans="1:14" s="28" customFormat="1" ht="18" customHeight="1" thickBot="1">
      <c r="A179" s="267"/>
      <c r="B179" s="286"/>
      <c r="C179" s="286"/>
      <c r="D179" s="287"/>
      <c r="E179" s="287"/>
      <c r="F179" s="79"/>
      <c r="G179" s="548"/>
      <c r="H179" s="548" t="s">
        <v>32</v>
      </c>
      <c r="I179" s="478" t="str">
        <f>IF(I177&lt;&gt;"",ABS(H175-I175)/I177,"")</f>
        <v/>
      </c>
      <c r="J179" s="227" t="s">
        <v>475</v>
      </c>
      <c r="K179" s="141"/>
      <c r="L179" s="42"/>
      <c r="M179" s="40"/>
    </row>
    <row r="180" spans="1:14" s="28" customFormat="1" ht="16.5" customHeight="1">
      <c r="A180" s="78"/>
      <c r="B180" s="79"/>
      <c r="C180" s="79"/>
      <c r="D180" s="79"/>
      <c r="E180" s="79"/>
      <c r="F180" s="79"/>
      <c r="G180" s="82"/>
      <c r="H180" s="242"/>
      <c r="I180" s="548"/>
      <c r="J180" s="79"/>
      <c r="K180" s="80"/>
      <c r="L180" s="42"/>
      <c r="M180" s="40"/>
    </row>
    <row r="181" spans="1:14" s="23" customFormat="1" ht="18" customHeight="1">
      <c r="A181" s="90"/>
      <c r="B181" s="21"/>
      <c r="C181" s="21"/>
      <c r="D181" s="21"/>
      <c r="E181" s="21"/>
      <c r="F181" s="21"/>
      <c r="G181" s="21"/>
      <c r="H181" s="21"/>
      <c r="I181" s="21"/>
      <c r="J181" s="20"/>
      <c r="K181" s="80"/>
      <c r="L181" s="239"/>
      <c r="M181" s="28"/>
      <c r="N181" s="28"/>
    </row>
    <row r="182" spans="1:14" s="23" customFormat="1" ht="18" customHeight="1">
      <c r="A182" s="90"/>
      <c r="B182" s="21"/>
      <c r="C182" s="21"/>
      <c r="D182" s="21"/>
      <c r="E182" s="21"/>
      <c r="F182" s="21"/>
      <c r="G182" s="21"/>
      <c r="H182" s="21"/>
      <c r="I182" s="21"/>
      <c r="J182" s="20"/>
      <c r="K182" s="80"/>
      <c r="L182" s="239"/>
      <c r="M182" s="28"/>
      <c r="N182" s="28"/>
    </row>
    <row r="183" spans="1:14" s="23" customFormat="1" ht="18" customHeight="1">
      <c r="A183" s="90"/>
      <c r="B183" s="21"/>
      <c r="C183" s="21"/>
      <c r="D183" s="21"/>
      <c r="E183" s="21"/>
      <c r="F183" s="21"/>
      <c r="G183" s="21"/>
      <c r="H183" s="21"/>
      <c r="I183" s="21"/>
      <c r="J183" s="20"/>
      <c r="K183" s="80"/>
      <c r="L183" s="239"/>
      <c r="M183" s="28"/>
      <c r="N183" s="28"/>
    </row>
    <row r="184" spans="1:14" s="23" customFormat="1" ht="18" customHeight="1">
      <c r="A184" s="90"/>
      <c r="B184" s="21"/>
      <c r="C184" s="21"/>
      <c r="D184" s="21"/>
      <c r="E184" s="21"/>
      <c r="F184" s="21"/>
      <c r="G184" s="21"/>
      <c r="H184" s="21"/>
      <c r="I184" s="21"/>
      <c r="J184" s="20"/>
      <c r="K184" s="80"/>
      <c r="L184" s="239"/>
      <c r="M184" s="28"/>
      <c r="N184" s="28"/>
    </row>
    <row r="185" spans="1:14" s="23" customFormat="1" ht="18" customHeight="1">
      <c r="A185" s="90"/>
      <c r="B185" s="21"/>
      <c r="C185" s="21"/>
      <c r="D185" s="21"/>
      <c r="E185" s="21"/>
      <c r="F185" s="21"/>
      <c r="G185" s="21"/>
      <c r="H185" s="21"/>
      <c r="I185" s="21"/>
      <c r="J185" s="20"/>
      <c r="K185" s="80"/>
      <c r="L185" s="239"/>
      <c r="M185" s="28"/>
      <c r="N185" s="28"/>
    </row>
    <row r="186" spans="1:14" s="23" customFormat="1" ht="18" customHeight="1">
      <c r="A186" s="90"/>
      <c r="B186" s="21"/>
      <c r="C186" s="21"/>
      <c r="D186" s="21"/>
      <c r="E186" s="21"/>
      <c r="F186" s="21"/>
      <c r="G186" s="21"/>
      <c r="H186" s="21"/>
      <c r="I186" s="21"/>
      <c r="J186" s="20"/>
      <c r="K186" s="80"/>
      <c r="L186" s="239"/>
      <c r="M186" s="28"/>
      <c r="N186" s="28"/>
    </row>
    <row r="187" spans="1:14" s="23" customFormat="1" ht="18" customHeight="1">
      <c r="A187" s="90"/>
      <c r="B187" s="21"/>
      <c r="C187" s="21"/>
      <c r="D187" s="21"/>
      <c r="E187" s="21"/>
      <c r="F187" s="21"/>
      <c r="G187" s="21"/>
      <c r="H187" s="21"/>
      <c r="I187" s="21"/>
      <c r="J187" s="20"/>
      <c r="K187" s="80"/>
      <c r="L187" s="239"/>
      <c r="M187" s="28"/>
      <c r="N187" s="28"/>
    </row>
    <row r="188" spans="1:14" s="23" customFormat="1" ht="18" customHeight="1">
      <c r="A188" s="90"/>
      <c r="B188" s="21"/>
      <c r="C188" s="21"/>
      <c r="D188" s="21"/>
      <c r="E188" s="21"/>
      <c r="F188" s="21"/>
      <c r="G188" s="21"/>
      <c r="H188" s="21"/>
      <c r="I188" s="21"/>
      <c r="J188" s="20"/>
      <c r="K188" s="80"/>
      <c r="L188" s="239"/>
      <c r="M188" s="28"/>
      <c r="N188" s="28"/>
    </row>
    <row r="189" spans="1:14" s="23" customFormat="1" ht="18" customHeight="1">
      <c r="A189" s="90"/>
      <c r="B189" s="21"/>
      <c r="C189" s="21"/>
      <c r="D189" s="21"/>
      <c r="E189" s="21"/>
      <c r="F189" s="21"/>
      <c r="G189" s="21"/>
      <c r="H189" s="21"/>
      <c r="I189" s="21"/>
      <c r="J189" s="20"/>
      <c r="K189" s="80"/>
      <c r="L189" s="239"/>
      <c r="M189" s="28"/>
      <c r="N189" s="28"/>
    </row>
    <row r="190" spans="1:14" s="23" customFormat="1" ht="18" customHeight="1">
      <c r="A190" s="90"/>
      <c r="B190" s="21"/>
      <c r="C190" s="21"/>
      <c r="D190" s="21"/>
      <c r="E190" s="21"/>
      <c r="F190" s="21"/>
      <c r="G190" s="21"/>
      <c r="H190" s="21"/>
      <c r="I190" s="21"/>
      <c r="J190" s="20"/>
      <c r="K190" s="80"/>
      <c r="L190" s="239"/>
      <c r="M190" s="28"/>
      <c r="N190" s="28"/>
    </row>
    <row r="191" spans="1:14" s="23" customFormat="1" ht="18" customHeight="1">
      <c r="A191" s="90"/>
      <c r="B191" s="21"/>
      <c r="C191" s="21"/>
      <c r="D191" s="21"/>
      <c r="E191" s="21"/>
      <c r="F191" s="21"/>
      <c r="G191" s="21"/>
      <c r="H191" s="21"/>
      <c r="I191" s="21"/>
      <c r="J191" s="20"/>
      <c r="K191" s="80"/>
      <c r="L191" s="239"/>
      <c r="M191" s="28"/>
      <c r="N191" s="28"/>
    </row>
    <row r="192" spans="1:14" s="23" customFormat="1" ht="18" customHeight="1">
      <c r="A192" s="90"/>
      <c r="B192" s="21"/>
      <c r="C192" s="21"/>
      <c r="D192" s="21"/>
      <c r="E192" s="21"/>
      <c r="F192" s="21"/>
      <c r="G192" s="21"/>
      <c r="H192" s="21"/>
      <c r="I192" s="21"/>
      <c r="J192" s="20"/>
      <c r="K192" s="80"/>
      <c r="L192" s="239"/>
      <c r="M192" s="28"/>
      <c r="N192" s="28"/>
    </row>
    <row r="193" spans="1:14" s="23" customFormat="1" ht="18" customHeight="1">
      <c r="A193" s="90"/>
      <c r="B193" s="21"/>
      <c r="C193" s="21"/>
      <c r="D193" s="21"/>
      <c r="E193" s="21"/>
      <c r="F193" s="21"/>
      <c r="G193" s="21"/>
      <c r="H193" s="21"/>
      <c r="I193" s="21"/>
      <c r="J193" s="20"/>
      <c r="K193" s="80"/>
      <c r="L193" s="239"/>
      <c r="M193" s="28"/>
      <c r="N193" s="28"/>
    </row>
    <row r="194" spans="1:14" s="23" customFormat="1" ht="18" customHeight="1">
      <c r="A194" s="90"/>
      <c r="B194" s="21"/>
      <c r="C194" s="21"/>
      <c r="D194" s="21"/>
      <c r="E194" s="21"/>
      <c r="F194" s="21"/>
      <c r="G194" s="21"/>
      <c r="H194" s="21"/>
      <c r="I194" s="21"/>
      <c r="J194" s="20"/>
      <c r="K194" s="80"/>
      <c r="L194" s="239"/>
      <c r="M194" s="28"/>
      <c r="N194" s="28"/>
    </row>
    <row r="195" spans="1:14" s="23" customFormat="1" ht="18" customHeight="1" thickBot="1">
      <c r="A195" s="332"/>
      <c r="B195" s="333"/>
      <c r="C195" s="333"/>
      <c r="D195" s="334"/>
      <c r="E195" s="334"/>
      <c r="F195" s="118"/>
      <c r="G195" s="323"/>
      <c r="H195" s="323"/>
      <c r="I195" s="335"/>
      <c r="J195" s="336"/>
      <c r="K195" s="119"/>
      <c r="L195" s="239"/>
      <c r="M195" s="253"/>
      <c r="N195" s="28"/>
    </row>
    <row r="196" spans="1:14" s="23" customFormat="1" ht="16.5" customHeight="1" thickBot="1">
      <c r="A196" s="497"/>
      <c r="B196" s="497"/>
      <c r="C196" s="497"/>
      <c r="D196" s="497"/>
      <c r="E196" s="497"/>
      <c r="F196" s="497"/>
      <c r="G196" s="497"/>
      <c r="H196" s="497"/>
      <c r="I196" s="497"/>
      <c r="J196" s="497"/>
      <c r="K196" s="497"/>
    </row>
    <row r="197" spans="1:14" s="23" customFormat="1" ht="18.75" customHeight="1" thickBot="1">
      <c r="A197" s="793" t="s">
        <v>117</v>
      </c>
      <c r="B197" s="794"/>
      <c r="C197" s="794"/>
      <c r="D197" s="794"/>
      <c r="E197" s="794"/>
      <c r="F197" s="794"/>
      <c r="G197" s="794"/>
      <c r="H197" s="794"/>
      <c r="I197" s="794"/>
      <c r="J197" s="794"/>
      <c r="K197" s="795"/>
    </row>
    <row r="198" spans="1:14" s="23" customFormat="1" ht="28.5" customHeight="1" thickTop="1">
      <c r="A198" s="27" t="s">
        <v>115</v>
      </c>
      <c r="B198" s="796" t="s">
        <v>103</v>
      </c>
      <c r="C198" s="797"/>
      <c r="D198" s="797"/>
      <c r="E198" s="797"/>
      <c r="F198" s="797"/>
      <c r="G198" s="797"/>
      <c r="H198" s="797"/>
      <c r="I198" s="797"/>
      <c r="J198" s="796" t="str">
        <f xml:space="preserve"> IF(表紙!$C$12="選択してください","","ガス種："&amp;表紙!$E$11)</f>
        <v>ガス種：選択してください</v>
      </c>
      <c r="K198" s="798"/>
    </row>
    <row r="199" spans="1:14" s="23" customFormat="1" ht="18" customHeight="1" thickBot="1">
      <c r="A199" s="15" t="s">
        <v>141</v>
      </c>
      <c r="B199" s="841" t="str">
        <f>IF(表紙!$B$6=0,"",表紙!$B$6)</f>
        <v/>
      </c>
      <c r="C199" s="799"/>
      <c r="D199" s="799"/>
      <c r="E199" s="799"/>
      <c r="F199" s="842"/>
      <c r="G199" s="550" t="s">
        <v>1</v>
      </c>
      <c r="H199" s="802" t="str">
        <f>IF(表紙!$G$5=0,"",表紙!$G$5)</f>
        <v/>
      </c>
      <c r="I199" s="803"/>
      <c r="J199" s="803"/>
      <c r="K199" s="804"/>
    </row>
    <row r="200" spans="1:14" s="23" customFormat="1" ht="10.5" customHeight="1">
      <c r="A200" s="380"/>
      <c r="B200" s="381"/>
      <c r="C200" s="381"/>
      <c r="D200" s="381"/>
      <c r="E200" s="381"/>
      <c r="F200" s="381"/>
      <c r="G200" s="382"/>
      <c r="H200" s="383"/>
      <c r="I200" s="383"/>
      <c r="J200" s="383"/>
      <c r="K200" s="303"/>
    </row>
    <row r="201" spans="1:14" s="23" customFormat="1" ht="18" customHeight="1">
      <c r="A201" s="78"/>
      <c r="B201" s="266" t="s">
        <v>499</v>
      </c>
      <c r="C201" s="82"/>
      <c r="D201" s="20"/>
      <c r="E201" s="20"/>
      <c r="F201" s="20"/>
      <c r="G201" s="20"/>
      <c r="H201" s="20"/>
      <c r="I201" s="153"/>
      <c r="J201" s="20"/>
      <c r="K201" s="109"/>
      <c r="L201" s="568"/>
      <c r="M201" s="253"/>
      <c r="N201" s="28"/>
    </row>
    <row r="202" spans="1:14" s="23" customFormat="1" ht="18" customHeight="1">
      <c r="A202" s="78"/>
      <c r="B202" s="786" t="s">
        <v>500</v>
      </c>
      <c r="C202" s="873"/>
      <c r="D202" s="873"/>
      <c r="E202" s="873"/>
      <c r="F202" s="873"/>
      <c r="G202" s="873"/>
      <c r="H202" s="873"/>
      <c r="I202" s="873"/>
      <c r="J202" s="873"/>
      <c r="K202" s="109"/>
      <c r="L202" s="64"/>
      <c r="M202" s="253"/>
      <c r="N202" s="28"/>
    </row>
    <row r="203" spans="1:14" s="23" customFormat="1" ht="18" customHeight="1">
      <c r="A203" s="78"/>
      <c r="B203" s="873"/>
      <c r="C203" s="873"/>
      <c r="D203" s="873"/>
      <c r="E203" s="873"/>
      <c r="F203" s="873"/>
      <c r="G203" s="873"/>
      <c r="H203" s="873"/>
      <c r="I203" s="873"/>
      <c r="J203" s="873"/>
      <c r="K203" s="109"/>
      <c r="L203" s="64"/>
      <c r="M203" s="253"/>
      <c r="N203" s="28"/>
    </row>
    <row r="204" spans="1:14" s="23" customFormat="1" ht="18" customHeight="1">
      <c r="A204" s="328"/>
      <c r="B204" s="79"/>
      <c r="C204" s="79"/>
      <c r="D204" s="79"/>
      <c r="E204" s="79"/>
      <c r="F204" s="79"/>
      <c r="G204" s="82"/>
      <c r="H204" s="275"/>
      <c r="I204" s="251"/>
      <c r="J204" s="540"/>
      <c r="K204" s="279"/>
      <c r="L204" s="64"/>
      <c r="M204" s="253"/>
      <c r="N204" s="28"/>
    </row>
    <row r="205" spans="1:14" s="23" customFormat="1" ht="18" customHeight="1">
      <c r="A205" s="328"/>
      <c r="B205" s="122"/>
      <c r="C205" s="122"/>
      <c r="D205" s="122"/>
      <c r="E205" s="122"/>
      <c r="F205" s="122"/>
      <c r="G205" s="82"/>
      <c r="H205" s="275"/>
      <c r="I205" s="251"/>
      <c r="J205" s="540"/>
      <c r="K205" s="279"/>
      <c r="L205" s="64"/>
      <c r="M205" s="253"/>
      <c r="N205" s="28"/>
    </row>
    <row r="206" spans="1:14" s="28" customFormat="1" ht="15" customHeight="1">
      <c r="A206" s="108"/>
      <c r="B206" s="122"/>
      <c r="C206" s="122"/>
      <c r="D206" s="122"/>
      <c r="E206" s="122"/>
      <c r="F206" s="122"/>
      <c r="G206" s="82"/>
      <c r="H206" s="275"/>
      <c r="I206" s="329"/>
      <c r="J206" s="540"/>
      <c r="K206" s="330"/>
      <c r="L206" s="40"/>
    </row>
    <row r="207" spans="1:14" s="28" customFormat="1" ht="15" customHeight="1">
      <c r="A207" s="108"/>
      <c r="B207" s="122"/>
      <c r="C207" s="122"/>
      <c r="D207" s="122"/>
      <c r="E207" s="122"/>
      <c r="F207" s="122"/>
      <c r="G207" s="82"/>
      <c r="H207" s="275"/>
      <c r="I207" s="329"/>
      <c r="J207" s="540"/>
      <c r="K207" s="330"/>
      <c r="L207" s="40"/>
    </row>
    <row r="208" spans="1:14" s="23" customFormat="1" ht="22.5" customHeight="1">
      <c r="A208" s="78"/>
      <c r="B208" s="348" t="s">
        <v>446</v>
      </c>
      <c r="C208" s="122"/>
      <c r="D208" s="122"/>
      <c r="E208" s="122"/>
      <c r="F208" s="122"/>
      <c r="G208" s="378" t="s">
        <v>27</v>
      </c>
      <c r="H208" s="378"/>
      <c r="I208" s="377" t="s">
        <v>28</v>
      </c>
      <c r="J208" s="377"/>
      <c r="K208" s="279"/>
    </row>
    <row r="209" spans="1:14" s="23" customFormat="1" ht="16.5" customHeight="1">
      <c r="A209" s="108"/>
      <c r="B209" s="313" t="s">
        <v>281</v>
      </c>
      <c r="C209" s="164"/>
      <c r="D209" s="164"/>
      <c r="E209" s="164"/>
      <c r="F209" s="295" t="s">
        <v>436</v>
      </c>
      <c r="G209" s="482" t="str">
        <f>I20</f>
        <v/>
      </c>
      <c r="H209" s="295" t="s">
        <v>436</v>
      </c>
      <c r="I209" s="482" t="str">
        <f>I20</f>
        <v/>
      </c>
      <c r="J209" s="200" t="s">
        <v>44</v>
      </c>
      <c r="K209" s="141" t="s">
        <v>411</v>
      </c>
    </row>
    <row r="210" spans="1:14" s="23" customFormat="1" ht="16.5" customHeight="1">
      <c r="A210" s="108"/>
      <c r="B210" s="313" t="s">
        <v>432</v>
      </c>
      <c r="C210" s="164"/>
      <c r="D210" s="164"/>
      <c r="E210" s="164"/>
      <c r="F210" s="295" t="s">
        <v>433</v>
      </c>
      <c r="G210" s="483" t="str">
        <f>G37</f>
        <v/>
      </c>
      <c r="H210" s="295" t="s">
        <v>433</v>
      </c>
      <c r="I210" s="483" t="str">
        <f>I37</f>
        <v/>
      </c>
      <c r="J210" s="200" t="s">
        <v>48</v>
      </c>
      <c r="K210" s="141" t="s">
        <v>411</v>
      </c>
    </row>
    <row r="211" spans="1:14" s="23" customFormat="1" ht="16.5" customHeight="1">
      <c r="A211" s="103"/>
      <c r="B211" s="313" t="s">
        <v>435</v>
      </c>
      <c r="C211" s="237"/>
      <c r="D211" s="82"/>
      <c r="E211" s="82"/>
      <c r="F211" s="295" t="s">
        <v>434</v>
      </c>
      <c r="G211" s="461" t="str">
        <f>I132</f>
        <v/>
      </c>
      <c r="H211" s="295" t="s">
        <v>434</v>
      </c>
      <c r="I211" s="461" t="str">
        <f>I132</f>
        <v/>
      </c>
      <c r="J211" s="200" t="s">
        <v>48</v>
      </c>
      <c r="K211" s="141" t="s">
        <v>411</v>
      </c>
    </row>
    <row r="212" spans="1:14" s="23" customFormat="1" ht="16.5" customHeight="1">
      <c r="A212" s="103"/>
      <c r="B212" s="313" t="s">
        <v>336</v>
      </c>
      <c r="C212" s="237"/>
      <c r="D212" s="82"/>
      <c r="E212" s="82"/>
      <c r="F212" s="295" t="s">
        <v>324</v>
      </c>
      <c r="G212" s="484" t="str">
        <f>'4．調理能力'!I26</f>
        <v/>
      </c>
      <c r="H212" s="514" t="s">
        <v>490</v>
      </c>
      <c r="I212" s="373"/>
      <c r="J212" s="373"/>
      <c r="K212" s="259" t="s">
        <v>414</v>
      </c>
    </row>
    <row r="213" spans="1:14" s="23" customFormat="1" ht="16.5" customHeight="1">
      <c r="A213" s="103"/>
      <c r="B213" s="313"/>
      <c r="C213" s="237"/>
      <c r="D213" s="82"/>
      <c r="E213" s="82"/>
      <c r="F213" s="295"/>
      <c r="G213" s="331"/>
      <c r="H213" s="295" t="s">
        <v>330</v>
      </c>
      <c r="I213" s="485" t="str">
        <f>'4．調理能力'!I100</f>
        <v/>
      </c>
      <c r="J213" s="200" t="s">
        <v>66</v>
      </c>
      <c r="K213" s="141" t="s">
        <v>413</v>
      </c>
    </row>
    <row r="214" spans="1:14" s="23" customFormat="1" ht="6.75" customHeight="1">
      <c r="A214" s="103"/>
      <c r="B214" s="313"/>
      <c r="C214" s="237"/>
      <c r="D214" s="82"/>
      <c r="E214" s="82"/>
      <c r="F214" s="295"/>
      <c r="G214" s="331"/>
      <c r="H214" s="295"/>
      <c r="I214" s="312"/>
      <c r="J214" s="200"/>
      <c r="K214" s="80"/>
    </row>
    <row r="215" spans="1:14" s="23" customFormat="1" ht="16.5" customHeight="1">
      <c r="A215" s="103"/>
      <c r="B215" s="313" t="s">
        <v>337</v>
      </c>
      <c r="C215" s="540"/>
      <c r="D215" s="540"/>
      <c r="E215" s="540"/>
      <c r="F215" s="295" t="s">
        <v>325</v>
      </c>
      <c r="G215" s="569">
        <v>3.5</v>
      </c>
      <c r="H215" s="295" t="s">
        <v>331</v>
      </c>
      <c r="I215" s="569">
        <v>3.5</v>
      </c>
      <c r="J215" s="200" t="s">
        <v>51</v>
      </c>
      <c r="K215" s="141" t="s">
        <v>413</v>
      </c>
    </row>
    <row r="216" spans="1:14" s="23" customFormat="1" ht="17.25" customHeight="1" thickBot="1">
      <c r="A216" s="108"/>
      <c r="B216" s="238" t="s">
        <v>338</v>
      </c>
      <c r="C216" s="122"/>
      <c r="D216" s="237"/>
      <c r="E216" s="237"/>
      <c r="F216" s="295" t="s">
        <v>326</v>
      </c>
      <c r="G216" s="569">
        <v>6.5</v>
      </c>
      <c r="H216" s="295" t="s">
        <v>332</v>
      </c>
      <c r="I216" s="569">
        <v>6.5</v>
      </c>
      <c r="J216" s="200" t="s">
        <v>51</v>
      </c>
      <c r="K216" s="141" t="s">
        <v>413</v>
      </c>
    </row>
    <row r="217" spans="1:14" s="23" customFormat="1" ht="17.25" customHeight="1" thickBot="1">
      <c r="A217" s="108"/>
      <c r="B217" s="238" t="s">
        <v>339</v>
      </c>
      <c r="C217" s="122"/>
      <c r="D217" s="237"/>
      <c r="E217" s="237"/>
      <c r="F217" s="295" t="s">
        <v>327</v>
      </c>
      <c r="G217" s="486">
        <f>G215+G216</f>
        <v>10</v>
      </c>
      <c r="H217" s="295" t="s">
        <v>333</v>
      </c>
      <c r="I217" s="486">
        <f>I215+I216</f>
        <v>10</v>
      </c>
      <c r="J217" s="200" t="s">
        <v>51</v>
      </c>
      <c r="K217" s="141" t="s">
        <v>413</v>
      </c>
    </row>
    <row r="218" spans="1:14" s="23" customFormat="1" ht="17.25" customHeight="1">
      <c r="A218" s="108"/>
      <c r="B218" s="313" t="s">
        <v>340</v>
      </c>
      <c r="C218" s="237"/>
      <c r="D218" s="237"/>
      <c r="E218" s="237"/>
      <c r="F218" s="295" t="s">
        <v>443</v>
      </c>
      <c r="G218" s="570">
        <v>800</v>
      </c>
      <c r="H218" s="515" t="s">
        <v>491</v>
      </c>
      <c r="I218" s="373"/>
      <c r="J218" s="373"/>
      <c r="K218" s="259" t="s">
        <v>414</v>
      </c>
      <c r="M218" s="44"/>
      <c r="N218" s="42"/>
    </row>
    <row r="219" spans="1:14" s="23" customFormat="1" ht="17.25" customHeight="1">
      <c r="A219" s="108"/>
      <c r="B219" s="156" t="s">
        <v>445</v>
      </c>
      <c r="C219" s="540"/>
      <c r="D219" s="540"/>
      <c r="E219" s="540"/>
      <c r="F219" s="344"/>
      <c r="G219" s="548"/>
      <c r="H219" s="295" t="s">
        <v>443</v>
      </c>
      <c r="I219" s="570">
        <v>50</v>
      </c>
      <c r="J219" s="379" t="s">
        <v>67</v>
      </c>
      <c r="K219" s="259" t="s">
        <v>414</v>
      </c>
      <c r="M219" s="45"/>
      <c r="N219" s="42"/>
    </row>
    <row r="220" spans="1:14" s="23" customFormat="1" ht="16.5" customHeight="1">
      <c r="A220" s="337"/>
      <c r="B220" s="516" t="s">
        <v>492</v>
      </c>
      <c r="C220" s="539"/>
      <c r="D220" s="539"/>
      <c r="E220" s="539"/>
      <c r="F220" s="295" t="s">
        <v>335</v>
      </c>
      <c r="G220" s="571">
        <v>1</v>
      </c>
      <c r="H220" s="295" t="s">
        <v>334</v>
      </c>
      <c r="I220" s="570">
        <v>1</v>
      </c>
      <c r="J220" s="379" t="s">
        <v>46</v>
      </c>
      <c r="K220" s="259" t="s">
        <v>414</v>
      </c>
      <c r="M220" s="46"/>
      <c r="N220" s="42"/>
    </row>
    <row r="221" spans="1:14" s="28" customFormat="1" ht="9.75" customHeight="1">
      <c r="A221" s="337"/>
      <c r="B221" s="539"/>
      <c r="C221" s="238"/>
      <c r="D221" s="539"/>
      <c r="E221" s="539"/>
      <c r="F221" s="539"/>
      <c r="G221" s="274"/>
      <c r="H221" s="338"/>
      <c r="I221" s="274"/>
      <c r="J221" s="338"/>
      <c r="K221" s="257"/>
      <c r="M221" s="47"/>
      <c r="N221" s="42"/>
    </row>
    <row r="222" spans="1:14" s="48" customFormat="1" ht="21" customHeight="1" thickBot="1">
      <c r="A222" s="328"/>
      <c r="B222" s="237" t="s">
        <v>341</v>
      </c>
      <c r="C222" s="343"/>
      <c r="D222" s="343"/>
      <c r="E222" s="343"/>
      <c r="F222" s="343"/>
      <c r="G222" s="237"/>
      <c r="H222" s="237"/>
      <c r="I222" s="237"/>
      <c r="J222" s="237"/>
      <c r="K222" s="219"/>
      <c r="L222" s="49"/>
    </row>
    <row r="223" spans="1:14" s="48" customFormat="1" ht="19.5" customHeight="1" thickBot="1">
      <c r="A223" s="328"/>
      <c r="B223" s="237"/>
      <c r="C223" s="343"/>
      <c r="D223" s="343"/>
      <c r="E223" s="343"/>
      <c r="F223" s="347" t="s">
        <v>479</v>
      </c>
      <c r="G223" s="490" t="str">
        <f>IF(COUNT(G209,G210,G211,G212,G215,G216,G220)=7,G220*G209+G215*G210+G216*G211,"")</f>
        <v/>
      </c>
      <c r="H223" s="347" t="s">
        <v>479</v>
      </c>
      <c r="I223" s="490" t="str">
        <f>IF(COUNT(I209,I210,I211,I213,I215,I216,I220)=7,I220*I209+I215*I210+I216*I211,"")</f>
        <v/>
      </c>
      <c r="J223" s="200" t="s">
        <v>50</v>
      </c>
      <c r="K223" s="141" t="s">
        <v>413</v>
      </c>
      <c r="L223" s="49"/>
    </row>
    <row r="224" spans="1:14" s="28" customFormat="1" ht="16.5" customHeight="1" thickBot="1">
      <c r="A224" s="328"/>
      <c r="B224" s="237" t="s">
        <v>342</v>
      </c>
      <c r="C224" s="343"/>
      <c r="D224" s="343"/>
      <c r="E224" s="343"/>
      <c r="F224" s="343"/>
      <c r="G224" s="79"/>
      <c r="H224" s="79"/>
      <c r="I224" s="79"/>
      <c r="J224" s="79"/>
      <c r="K224" s="80"/>
      <c r="M224" s="45"/>
      <c r="N224" s="42"/>
    </row>
    <row r="225" spans="1:14" s="28" customFormat="1" ht="19.5" customHeight="1" thickBot="1">
      <c r="A225" s="328"/>
      <c r="B225" s="237"/>
      <c r="C225" s="343"/>
      <c r="D225" s="343"/>
      <c r="E225" s="343"/>
      <c r="F225" s="347" t="s">
        <v>480</v>
      </c>
      <c r="G225" s="490" t="str">
        <f>IF(COUNT(G209,G210,G211,G212,G217,G218,G220)=7,G220*G209+G218*G210/G212+(G217-G218/G212)*G211,"")</f>
        <v/>
      </c>
      <c r="H225" s="347" t="s">
        <v>480</v>
      </c>
      <c r="I225" s="490" t="str">
        <f>IF(COUNT(I209,I210,I211,I213,I217,I219,I220)=7,I220*I209+I219*I210/I213+(I217-I219/I213)*I211,"")</f>
        <v/>
      </c>
      <c r="J225" s="200" t="s">
        <v>50</v>
      </c>
      <c r="K225" s="141" t="s">
        <v>413</v>
      </c>
      <c r="M225" s="45"/>
      <c r="N225" s="42"/>
    </row>
    <row r="226" spans="1:14" s="28" customFormat="1" ht="16.5" customHeight="1">
      <c r="A226" s="328"/>
      <c r="B226" s="237"/>
      <c r="C226" s="343"/>
      <c r="D226" s="343"/>
      <c r="E226" s="343"/>
      <c r="F226" s="343"/>
      <c r="G226" s="82"/>
      <c r="H226" s="340"/>
      <c r="I226" s="82"/>
      <c r="J226" s="340"/>
      <c r="K226" s="80"/>
      <c r="M226" s="45"/>
      <c r="N226" s="42"/>
    </row>
    <row r="227" spans="1:14" s="28" customFormat="1" ht="16.5" customHeight="1">
      <c r="A227" s="108"/>
      <c r="B227" s="348" t="s">
        <v>447</v>
      </c>
      <c r="C227" s="122"/>
      <c r="D227" s="122"/>
      <c r="E227" s="122"/>
      <c r="F227" s="122"/>
      <c r="G227" s="378" t="s">
        <v>27</v>
      </c>
      <c r="H227" s="378"/>
      <c r="I227" s="377" t="s">
        <v>28</v>
      </c>
      <c r="J227" s="377"/>
      <c r="K227" s="279"/>
      <c r="M227" s="45"/>
      <c r="N227" s="42"/>
    </row>
    <row r="228" spans="1:14" s="28" customFormat="1" ht="16.5" customHeight="1">
      <c r="A228" s="78"/>
      <c r="B228" s="313" t="s">
        <v>287</v>
      </c>
      <c r="C228" s="164"/>
      <c r="D228" s="164"/>
      <c r="E228" s="164"/>
      <c r="F228" s="295" t="s">
        <v>440</v>
      </c>
      <c r="G228" s="482" t="str">
        <f>+I26</f>
        <v/>
      </c>
      <c r="H228" s="295" t="s">
        <v>440</v>
      </c>
      <c r="I228" s="482" t="str">
        <f>+I26</f>
        <v/>
      </c>
      <c r="J228" s="200" t="s">
        <v>44</v>
      </c>
      <c r="K228" s="141" t="s">
        <v>411</v>
      </c>
      <c r="M228" s="47"/>
      <c r="N228" s="42"/>
    </row>
    <row r="229" spans="1:14" s="28" customFormat="1" ht="16.5" customHeight="1">
      <c r="A229" s="108"/>
      <c r="B229" s="313" t="s">
        <v>437</v>
      </c>
      <c r="C229" s="164"/>
      <c r="D229" s="164"/>
      <c r="E229" s="164"/>
      <c r="F229" s="295" t="s">
        <v>431</v>
      </c>
      <c r="G229" s="483" t="str">
        <f>G41</f>
        <v/>
      </c>
      <c r="H229" s="295" t="s">
        <v>431</v>
      </c>
      <c r="I229" s="483" t="str">
        <f>I41</f>
        <v/>
      </c>
      <c r="J229" s="200" t="s">
        <v>48</v>
      </c>
      <c r="K229" s="141" t="s">
        <v>411</v>
      </c>
      <c r="M229" s="45"/>
      <c r="N229" s="42"/>
    </row>
    <row r="230" spans="1:14" ht="16.5" customHeight="1">
      <c r="A230" s="108"/>
      <c r="B230" s="313" t="s">
        <v>438</v>
      </c>
      <c r="C230" s="237"/>
      <c r="D230" s="82"/>
      <c r="E230" s="82"/>
      <c r="F230" s="295" t="s">
        <v>439</v>
      </c>
      <c r="G230" s="461" t="str">
        <f>I170</f>
        <v/>
      </c>
      <c r="H230" s="295" t="s">
        <v>439</v>
      </c>
      <c r="I230" s="461" t="str">
        <f>I170</f>
        <v/>
      </c>
      <c r="J230" s="200" t="s">
        <v>48</v>
      </c>
      <c r="K230" s="141" t="s">
        <v>411</v>
      </c>
    </row>
    <row r="231" spans="1:14" s="23" customFormat="1" ht="16.5" customHeight="1">
      <c r="A231" s="328"/>
      <c r="B231" s="313" t="s">
        <v>336</v>
      </c>
      <c r="C231" s="237"/>
      <c r="D231" s="82"/>
      <c r="E231" s="82"/>
      <c r="F231" s="295" t="s">
        <v>324</v>
      </c>
      <c r="G231" s="484" t="str">
        <f>'4．調理能力'!I26</f>
        <v/>
      </c>
      <c r="H231" s="345" t="s">
        <v>328</v>
      </c>
      <c r="I231" s="373"/>
      <c r="J231" s="373"/>
      <c r="K231" s="259" t="s">
        <v>414</v>
      </c>
    </row>
    <row r="232" spans="1:14" s="23" customFormat="1" ht="16.5" customHeight="1">
      <c r="A232" s="328"/>
      <c r="B232" s="376"/>
      <c r="C232" s="237"/>
      <c r="D232" s="82"/>
      <c r="E232" s="82"/>
      <c r="F232" s="295"/>
      <c r="G232" s="331"/>
      <c r="H232" s="295" t="s">
        <v>347</v>
      </c>
      <c r="I232" s="485" t="str">
        <f>'4．調理能力'!I100</f>
        <v/>
      </c>
      <c r="J232" s="200" t="s">
        <v>66</v>
      </c>
      <c r="K232" s="141" t="s">
        <v>413</v>
      </c>
    </row>
    <row r="233" spans="1:14" s="23" customFormat="1" ht="9" customHeight="1">
      <c r="A233" s="328"/>
      <c r="B233" s="376"/>
      <c r="C233" s="540"/>
      <c r="D233" s="540"/>
      <c r="E233" s="540"/>
      <c r="F233" s="79"/>
      <c r="G233" s="79"/>
      <c r="H233" s="79"/>
      <c r="I233" s="79"/>
      <c r="J233" s="79"/>
      <c r="K233" s="80"/>
    </row>
    <row r="234" spans="1:14" s="23" customFormat="1" ht="16.5" customHeight="1">
      <c r="A234" s="328"/>
      <c r="B234" s="313" t="s">
        <v>337</v>
      </c>
      <c r="C234" s="540"/>
      <c r="D234" s="540"/>
      <c r="E234" s="540"/>
      <c r="F234" s="295" t="s">
        <v>343</v>
      </c>
      <c r="G234" s="569">
        <v>3.5</v>
      </c>
      <c r="H234" s="295" t="s">
        <v>343</v>
      </c>
      <c r="I234" s="569">
        <v>3.5</v>
      </c>
      <c r="J234" s="200" t="s">
        <v>51</v>
      </c>
      <c r="K234" s="141" t="s">
        <v>413</v>
      </c>
    </row>
    <row r="235" spans="1:14" s="23" customFormat="1" ht="16.5" customHeight="1" thickBot="1">
      <c r="A235" s="328"/>
      <c r="B235" s="238" t="s">
        <v>338</v>
      </c>
      <c r="C235" s="122"/>
      <c r="D235" s="237"/>
      <c r="E235" s="237"/>
      <c r="F235" s="295" t="s">
        <v>344</v>
      </c>
      <c r="G235" s="569">
        <v>6.5</v>
      </c>
      <c r="H235" s="295" t="s">
        <v>344</v>
      </c>
      <c r="I235" s="569">
        <v>6.5</v>
      </c>
      <c r="J235" s="200" t="s">
        <v>51</v>
      </c>
      <c r="K235" s="141" t="s">
        <v>413</v>
      </c>
    </row>
    <row r="236" spans="1:14" s="28" customFormat="1" ht="16.5" customHeight="1" thickBot="1">
      <c r="A236" s="328"/>
      <c r="B236" s="238" t="s">
        <v>339</v>
      </c>
      <c r="C236" s="122"/>
      <c r="D236" s="237"/>
      <c r="E236" s="237"/>
      <c r="F236" s="295" t="s">
        <v>345</v>
      </c>
      <c r="G236" s="486">
        <f>G234+G235</f>
        <v>10</v>
      </c>
      <c r="H236" s="295" t="s">
        <v>345</v>
      </c>
      <c r="I236" s="486">
        <f>I234+I235</f>
        <v>10</v>
      </c>
      <c r="J236" s="200" t="s">
        <v>51</v>
      </c>
      <c r="K236" s="141" t="s">
        <v>413</v>
      </c>
      <c r="M236" s="41"/>
      <c r="N236" s="42"/>
    </row>
    <row r="237" spans="1:14" s="23" customFormat="1" ht="16.5" customHeight="1">
      <c r="A237" s="328"/>
      <c r="B237" s="313" t="s">
        <v>340</v>
      </c>
      <c r="C237" s="237"/>
      <c r="D237" s="237"/>
      <c r="E237" s="237"/>
      <c r="F237" s="295" t="s">
        <v>442</v>
      </c>
      <c r="G237" s="570">
        <v>800</v>
      </c>
      <c r="H237" s="346" t="s">
        <v>329</v>
      </c>
      <c r="I237" s="373"/>
      <c r="J237" s="373"/>
      <c r="K237" s="259" t="s">
        <v>414</v>
      </c>
    </row>
    <row r="238" spans="1:14" s="28" customFormat="1" ht="16.5" customHeight="1">
      <c r="A238" s="108"/>
      <c r="B238" s="156" t="s">
        <v>461</v>
      </c>
      <c r="C238" s="540"/>
      <c r="D238" s="540"/>
      <c r="E238" s="540"/>
      <c r="F238" s="344"/>
      <c r="G238" s="547"/>
      <c r="H238" s="295" t="s">
        <v>443</v>
      </c>
      <c r="I238" s="570">
        <v>50</v>
      </c>
      <c r="J238" s="379" t="s">
        <v>67</v>
      </c>
      <c r="K238" s="259" t="s">
        <v>414</v>
      </c>
      <c r="M238" s="45"/>
      <c r="N238" s="42"/>
    </row>
    <row r="239" spans="1:14" s="28" customFormat="1" ht="6.75" customHeight="1">
      <c r="A239" s="108"/>
      <c r="B239" s="540"/>
      <c r="C239" s="540"/>
      <c r="D239" s="540"/>
      <c r="E239" s="540"/>
      <c r="F239" s="344"/>
      <c r="G239" s="547"/>
      <c r="H239" s="295"/>
      <c r="I239" s="547"/>
      <c r="J239" s="379"/>
      <c r="K239" s="80"/>
      <c r="M239" s="45"/>
      <c r="N239" s="42"/>
    </row>
    <row r="240" spans="1:14" s="28" customFormat="1" ht="16.5" customHeight="1">
      <c r="A240" s="108"/>
      <c r="B240" s="516" t="s">
        <v>493</v>
      </c>
      <c r="C240" s="539"/>
      <c r="D240" s="539"/>
      <c r="E240" s="539"/>
      <c r="F240" s="295" t="s">
        <v>346</v>
      </c>
      <c r="G240" s="570">
        <v>1</v>
      </c>
      <c r="H240" s="295" t="s">
        <v>444</v>
      </c>
      <c r="I240" s="570">
        <v>1</v>
      </c>
      <c r="J240" s="379" t="s">
        <v>46</v>
      </c>
      <c r="K240" s="259" t="s">
        <v>414</v>
      </c>
      <c r="M240" s="47"/>
      <c r="N240" s="42"/>
    </row>
    <row r="241" spans="1:14" s="28" customFormat="1" ht="9.75" customHeight="1">
      <c r="A241" s="78"/>
      <c r="B241" s="227"/>
      <c r="C241" s="339"/>
      <c r="D241" s="339"/>
      <c r="E241" s="339"/>
      <c r="F241" s="339"/>
      <c r="G241" s="82"/>
      <c r="H241" s="228"/>
      <c r="I241" s="82"/>
      <c r="J241" s="228"/>
      <c r="K241" s="255"/>
      <c r="M241" s="45"/>
      <c r="N241" s="42"/>
    </row>
    <row r="242" spans="1:14" s="28" customFormat="1" ht="16.5" customHeight="1" thickBot="1">
      <c r="A242" s="108"/>
      <c r="B242" s="237" t="s">
        <v>460</v>
      </c>
      <c r="C242" s="343"/>
      <c r="D242" s="343"/>
      <c r="E242" s="343"/>
      <c r="F242" s="339"/>
      <c r="G242" s="79"/>
      <c r="H242" s="79"/>
      <c r="I242" s="79"/>
      <c r="J242" s="79"/>
      <c r="K242" s="219"/>
      <c r="M242" s="47"/>
      <c r="N242" s="42"/>
    </row>
    <row r="243" spans="1:14" s="28" customFormat="1" ht="19.5" customHeight="1" thickBot="1">
      <c r="A243" s="78"/>
      <c r="B243" s="237"/>
      <c r="C243" s="343"/>
      <c r="D243" s="343"/>
      <c r="E243" s="343"/>
      <c r="F243" s="347" t="s">
        <v>481</v>
      </c>
      <c r="G243" s="491" t="str">
        <f>IF(COUNT(G228,G229,G230,G231,G234,G235,G240)=7,G240*G228+G234*G229+G235*G230,"")</f>
        <v/>
      </c>
      <c r="H243" s="347" t="s">
        <v>481</v>
      </c>
      <c r="I243" s="491" t="str">
        <f>IF(COUNT(I228,I229,I230,I232,I234,I235,I240)=7,I240*I228+I234*I229+I235*I230,"")</f>
        <v/>
      </c>
      <c r="J243" s="200" t="s">
        <v>50</v>
      </c>
      <c r="K243" s="545" t="s">
        <v>413</v>
      </c>
      <c r="M243" s="47"/>
      <c r="N243" s="42"/>
    </row>
    <row r="244" spans="1:14" s="28" customFormat="1" ht="16.5" customHeight="1" thickBot="1">
      <c r="A244" s="78"/>
      <c r="B244" s="237" t="s">
        <v>459</v>
      </c>
      <c r="C244" s="343"/>
      <c r="D244" s="343"/>
      <c r="E244" s="343"/>
      <c r="F244" s="339"/>
      <c r="G244" s="79"/>
      <c r="H244" s="79"/>
      <c r="I244" s="79"/>
      <c r="J244" s="79"/>
      <c r="K244" s="219"/>
      <c r="M244" s="45"/>
      <c r="N244" s="42"/>
    </row>
    <row r="245" spans="1:14" s="23" customFormat="1" ht="19.5" customHeight="1" thickBot="1">
      <c r="A245" s="78"/>
      <c r="B245" s="237"/>
      <c r="C245" s="339"/>
      <c r="D245" s="339"/>
      <c r="E245" s="339"/>
      <c r="F245" s="347" t="s">
        <v>482</v>
      </c>
      <c r="G245" s="491" t="str">
        <f>IF(COUNT(G228,G229,G230,G231,G236,G237,G240)=7,G240*G228+G237*G229/G231+(G236-G237/G231)*G230,"")</f>
        <v/>
      </c>
      <c r="H245" s="347" t="s">
        <v>482</v>
      </c>
      <c r="I245" s="491" t="str">
        <f>IF(COUNT(I228,I229,I230,I232,I236,I238,I240)=7,I240*I228+I238*I229/I232+(I236-I238/I232)*I230,"")</f>
        <v/>
      </c>
      <c r="J245" s="200" t="s">
        <v>50</v>
      </c>
      <c r="K245" s="545" t="s">
        <v>413</v>
      </c>
      <c r="M245" s="50"/>
      <c r="N245" s="42"/>
    </row>
    <row r="246" spans="1:14" s="23" customFormat="1" ht="11.25" customHeight="1" thickBot="1">
      <c r="A246" s="117"/>
      <c r="B246" s="290"/>
      <c r="C246" s="341"/>
      <c r="D246" s="341"/>
      <c r="E246" s="341"/>
      <c r="F246" s="341"/>
      <c r="G246" s="321"/>
      <c r="H246" s="321"/>
      <c r="I246" s="321"/>
      <c r="J246" s="321"/>
      <c r="K246" s="342"/>
    </row>
    <row r="247" spans="1:14" s="23" customFormat="1" ht="18.75" customHeight="1">
      <c r="A247" s="533"/>
      <c r="B247" s="533"/>
      <c r="C247" s="533"/>
      <c r="D247" s="533"/>
      <c r="E247" s="533"/>
      <c r="F247" s="533"/>
      <c r="G247" s="533"/>
      <c r="H247" s="533"/>
      <c r="I247" s="533"/>
      <c r="J247" s="533"/>
      <c r="K247" s="533"/>
    </row>
    <row r="248" spans="1:14" s="23" customFormat="1" ht="30" customHeight="1">
      <c r="A248" s="11"/>
      <c r="B248" s="11"/>
      <c r="C248" s="11"/>
      <c r="D248" s="11"/>
      <c r="E248" s="11"/>
      <c r="F248" s="11"/>
      <c r="G248" s="11"/>
      <c r="H248" s="11"/>
      <c r="I248" s="11"/>
      <c r="J248" s="11"/>
      <c r="K248" s="11"/>
    </row>
    <row r="249" spans="1:14" s="23" customFormat="1" ht="30" customHeight="1">
      <c r="A249" s="11"/>
      <c r="B249" s="11"/>
      <c r="C249" s="11"/>
      <c r="D249" s="11"/>
      <c r="E249" s="11"/>
      <c r="F249" s="11"/>
      <c r="G249" s="11"/>
      <c r="H249" s="11"/>
      <c r="I249" s="11"/>
      <c r="J249" s="11"/>
      <c r="K249" s="11"/>
    </row>
    <row r="250" spans="1:14" s="23" customFormat="1" ht="30" customHeight="1">
      <c r="A250" s="11"/>
      <c r="B250" s="11"/>
      <c r="C250" s="11"/>
      <c r="D250" s="11"/>
      <c r="E250" s="11"/>
      <c r="F250" s="11"/>
      <c r="G250" s="11"/>
      <c r="H250" s="11"/>
      <c r="I250" s="11"/>
      <c r="J250" s="11"/>
      <c r="K250" s="11"/>
    </row>
    <row r="251" spans="1:14" s="23" customFormat="1" ht="30" customHeight="1">
      <c r="A251" s="11"/>
      <c r="B251" s="11"/>
      <c r="C251" s="11"/>
      <c r="D251" s="11"/>
      <c r="E251" s="11"/>
      <c r="F251" s="11"/>
      <c r="G251" s="11"/>
      <c r="H251" s="11"/>
      <c r="I251" s="11"/>
      <c r="J251" s="11"/>
      <c r="K251" s="11"/>
    </row>
    <row r="252" spans="1:14" s="23" customFormat="1" ht="30" customHeight="1">
      <c r="A252" s="11"/>
      <c r="B252" s="11"/>
      <c r="C252" s="11"/>
      <c r="D252" s="11"/>
      <c r="E252" s="11"/>
      <c r="F252" s="11"/>
      <c r="G252" s="11"/>
      <c r="H252" s="11"/>
      <c r="I252" s="11"/>
      <c r="J252" s="11"/>
      <c r="K252" s="11"/>
    </row>
    <row r="253" spans="1:14" s="23" customFormat="1" ht="30" customHeight="1">
      <c r="A253" s="11"/>
      <c r="B253" s="11"/>
      <c r="C253" s="11"/>
      <c r="D253" s="11"/>
      <c r="E253" s="11"/>
      <c r="F253" s="11"/>
      <c r="G253" s="11"/>
      <c r="H253" s="11"/>
      <c r="I253" s="11"/>
      <c r="J253" s="11"/>
      <c r="K253" s="11"/>
    </row>
    <row r="254" spans="1:14" s="23" customFormat="1" ht="30" customHeight="1">
      <c r="A254" s="11"/>
      <c r="B254" s="11"/>
      <c r="C254" s="11"/>
      <c r="D254" s="11"/>
      <c r="E254" s="11"/>
      <c r="F254" s="11"/>
      <c r="G254" s="11"/>
      <c r="H254" s="11"/>
      <c r="I254" s="11"/>
      <c r="J254" s="11"/>
      <c r="K254" s="11"/>
    </row>
    <row r="255" spans="1:14" s="23" customFormat="1" ht="7.15" customHeight="1">
      <c r="A255" s="11"/>
      <c r="B255" s="11"/>
      <c r="C255" s="11"/>
      <c r="D255" s="11"/>
      <c r="E255" s="11"/>
      <c r="F255" s="11"/>
      <c r="G255" s="11"/>
      <c r="H255" s="11"/>
      <c r="I255" s="11"/>
      <c r="J255" s="11"/>
      <c r="K255" s="11"/>
    </row>
    <row r="256" spans="1:14" s="23" customFormat="1" ht="15" customHeight="1">
      <c r="A256" s="11"/>
      <c r="B256" s="11"/>
      <c r="C256" s="11"/>
      <c r="D256" s="11"/>
      <c r="E256" s="11"/>
      <c r="F256" s="11"/>
      <c r="G256" s="11"/>
      <c r="H256" s="11"/>
      <c r="I256" s="11"/>
      <c r="J256" s="11"/>
      <c r="K256" s="11"/>
    </row>
    <row r="257" spans="1:11" s="23" customFormat="1" ht="15" customHeight="1">
      <c r="A257" s="11"/>
      <c r="B257" s="11"/>
      <c r="C257" s="11"/>
      <c r="D257" s="11"/>
      <c r="E257" s="11"/>
      <c r="F257" s="11"/>
      <c r="G257" s="11"/>
      <c r="H257" s="11"/>
      <c r="I257" s="11"/>
      <c r="J257" s="11"/>
      <c r="K257" s="11"/>
    </row>
    <row r="258" spans="1:11" s="23" customFormat="1" ht="15" customHeight="1">
      <c r="A258" s="11"/>
      <c r="B258" s="11"/>
      <c r="C258" s="11"/>
      <c r="D258" s="11"/>
      <c r="E258" s="11"/>
      <c r="F258" s="11"/>
      <c r="G258" s="11"/>
      <c r="H258" s="11"/>
      <c r="I258" s="11"/>
      <c r="J258" s="11"/>
      <c r="K258" s="11"/>
    </row>
    <row r="259" spans="1:11" s="23" customFormat="1" ht="15" customHeight="1">
      <c r="A259" s="11"/>
      <c r="B259" s="11"/>
      <c r="C259" s="11"/>
      <c r="D259" s="11"/>
      <c r="E259" s="11"/>
      <c r="F259" s="11"/>
      <c r="G259" s="11"/>
      <c r="H259" s="11"/>
      <c r="I259" s="11"/>
      <c r="J259" s="11"/>
      <c r="K259" s="11"/>
    </row>
    <row r="260" spans="1:11" s="23" customFormat="1" ht="15" customHeight="1">
      <c r="A260" s="11"/>
      <c r="B260" s="11"/>
      <c r="C260" s="11"/>
      <c r="D260" s="11"/>
      <c r="E260" s="11"/>
      <c r="F260" s="11"/>
      <c r="G260" s="11"/>
      <c r="H260" s="11"/>
      <c r="I260" s="11"/>
      <c r="J260" s="11"/>
      <c r="K260" s="11"/>
    </row>
    <row r="261" spans="1:11" s="23" customFormat="1" ht="15" customHeight="1">
      <c r="A261" s="11"/>
      <c r="B261" s="11"/>
      <c r="C261" s="11"/>
      <c r="D261" s="11"/>
      <c r="E261" s="11"/>
      <c r="F261" s="11"/>
      <c r="G261" s="11"/>
      <c r="H261" s="11"/>
      <c r="I261" s="11"/>
      <c r="J261" s="11"/>
      <c r="K261" s="11"/>
    </row>
    <row r="262" spans="1:11" s="23" customFormat="1" ht="15" customHeight="1">
      <c r="A262" s="11"/>
      <c r="B262" s="11"/>
      <c r="C262" s="11"/>
      <c r="D262" s="11"/>
      <c r="E262" s="11"/>
      <c r="F262" s="11"/>
      <c r="G262" s="11"/>
      <c r="H262" s="11"/>
      <c r="I262" s="11"/>
      <c r="J262" s="11"/>
      <c r="K262" s="11"/>
    </row>
    <row r="263" spans="1:11" s="23" customFormat="1" ht="15" customHeight="1">
      <c r="A263" s="11"/>
      <c r="B263" s="11"/>
      <c r="C263" s="11"/>
      <c r="D263" s="11"/>
      <c r="E263" s="11"/>
      <c r="F263" s="11"/>
      <c r="G263" s="11"/>
      <c r="H263" s="11"/>
      <c r="I263" s="11"/>
      <c r="J263" s="11"/>
      <c r="K263" s="11"/>
    </row>
    <row r="264" spans="1:11" s="23" customFormat="1" ht="15" customHeight="1">
      <c r="A264" s="11"/>
      <c r="B264" s="11"/>
      <c r="C264" s="11"/>
      <c r="D264" s="11"/>
      <c r="E264" s="11"/>
      <c r="F264" s="11"/>
      <c r="G264" s="11"/>
      <c r="H264" s="11"/>
      <c r="I264" s="11"/>
      <c r="J264" s="11"/>
      <c r="K264" s="11"/>
    </row>
    <row r="265" spans="1:11" s="23" customFormat="1" ht="15" customHeight="1">
      <c r="A265" s="11"/>
      <c r="B265" s="11"/>
      <c r="C265" s="11"/>
      <c r="D265" s="11"/>
      <c r="E265" s="11"/>
      <c r="F265" s="11"/>
      <c r="G265" s="11"/>
      <c r="H265" s="11"/>
      <c r="I265" s="11"/>
      <c r="J265" s="11"/>
      <c r="K265" s="11"/>
    </row>
    <row r="266" spans="1:11" s="23" customFormat="1" ht="15" customHeight="1">
      <c r="A266" s="11"/>
      <c r="B266" s="11"/>
      <c r="C266" s="11"/>
      <c r="D266" s="11"/>
      <c r="E266" s="11"/>
      <c r="F266" s="11"/>
      <c r="G266" s="11"/>
      <c r="H266" s="11"/>
      <c r="I266" s="11"/>
      <c r="J266" s="11"/>
      <c r="K266" s="11"/>
    </row>
    <row r="267" spans="1:11" s="23" customFormat="1" ht="15" customHeight="1">
      <c r="A267" s="11"/>
      <c r="B267" s="11"/>
      <c r="C267" s="11"/>
      <c r="D267" s="11"/>
      <c r="E267" s="11"/>
      <c r="F267" s="11"/>
      <c r="G267" s="11"/>
      <c r="H267" s="11"/>
      <c r="I267" s="11"/>
      <c r="J267" s="11"/>
      <c r="K267" s="11"/>
    </row>
    <row r="268" spans="1:11" s="23" customFormat="1" ht="15" customHeight="1">
      <c r="A268" s="11"/>
      <c r="B268" s="11"/>
      <c r="C268" s="11"/>
      <c r="D268" s="11"/>
      <c r="E268" s="11"/>
      <c r="F268" s="11"/>
      <c r="G268" s="11"/>
      <c r="H268" s="11"/>
      <c r="I268" s="11"/>
      <c r="J268" s="11"/>
      <c r="K268" s="11"/>
    </row>
    <row r="269" spans="1:11" s="23" customFormat="1" ht="15" customHeight="1">
      <c r="A269" s="11"/>
      <c r="B269" s="11"/>
      <c r="C269" s="11"/>
      <c r="D269" s="11"/>
      <c r="E269" s="11"/>
      <c r="F269" s="11"/>
      <c r="G269" s="11"/>
      <c r="H269" s="11"/>
      <c r="I269" s="11"/>
      <c r="J269" s="11"/>
      <c r="K269" s="11"/>
    </row>
    <row r="270" spans="1:11" s="23" customFormat="1" ht="15" customHeight="1">
      <c r="A270" s="11"/>
      <c r="B270" s="11"/>
      <c r="C270" s="11"/>
      <c r="D270" s="11"/>
      <c r="E270" s="11"/>
      <c r="F270" s="11"/>
      <c r="G270" s="11"/>
      <c r="H270" s="11"/>
      <c r="I270" s="11"/>
      <c r="J270" s="11"/>
      <c r="K270" s="11"/>
    </row>
    <row r="271" spans="1:11" s="23" customFormat="1" ht="15" customHeight="1">
      <c r="A271" s="11"/>
      <c r="B271" s="11"/>
      <c r="C271" s="11"/>
      <c r="D271" s="11"/>
      <c r="E271" s="11"/>
      <c r="F271" s="11"/>
      <c r="G271" s="11"/>
      <c r="H271" s="11"/>
      <c r="I271" s="11"/>
      <c r="J271" s="11"/>
      <c r="K271" s="11"/>
    </row>
    <row r="272" spans="1:11" s="23" customFormat="1" ht="15" customHeight="1">
      <c r="A272" s="11"/>
      <c r="B272" s="11"/>
      <c r="C272" s="11"/>
      <c r="D272" s="11"/>
      <c r="E272" s="11"/>
      <c r="F272" s="11"/>
      <c r="G272" s="11"/>
      <c r="H272" s="11"/>
      <c r="I272" s="11"/>
      <c r="J272" s="11"/>
      <c r="K272" s="11"/>
    </row>
    <row r="273" spans="1:11" s="23" customFormat="1" ht="15" customHeight="1">
      <c r="A273" s="11"/>
      <c r="B273" s="11"/>
      <c r="C273" s="11"/>
      <c r="D273" s="11"/>
      <c r="E273" s="11"/>
      <c r="F273" s="11"/>
      <c r="G273" s="11"/>
      <c r="H273" s="11"/>
      <c r="I273" s="11"/>
      <c r="J273" s="11"/>
      <c r="K273" s="11"/>
    </row>
    <row r="274" spans="1:11" s="23" customFormat="1" ht="15" customHeight="1">
      <c r="A274" s="11"/>
      <c r="B274" s="11"/>
      <c r="C274" s="11"/>
      <c r="D274" s="11"/>
      <c r="E274" s="11"/>
      <c r="F274" s="11"/>
      <c r="G274" s="11"/>
      <c r="H274" s="11"/>
      <c r="I274" s="11"/>
      <c r="J274" s="11"/>
      <c r="K274" s="11"/>
    </row>
    <row r="275" spans="1:11" s="23" customFormat="1" ht="15" customHeight="1">
      <c r="A275" s="11"/>
      <c r="B275" s="11"/>
      <c r="C275" s="11"/>
      <c r="D275" s="11"/>
      <c r="E275" s="11"/>
      <c r="F275" s="11"/>
      <c r="G275" s="11"/>
      <c r="H275" s="11"/>
      <c r="I275" s="11"/>
      <c r="J275" s="11"/>
      <c r="K275" s="11"/>
    </row>
    <row r="276" spans="1:11" s="23" customFormat="1" ht="15" customHeight="1">
      <c r="A276" s="11"/>
      <c r="B276" s="11"/>
      <c r="C276" s="11"/>
      <c r="D276" s="11"/>
      <c r="E276" s="11"/>
      <c r="F276" s="11"/>
      <c r="G276" s="11"/>
      <c r="H276" s="11"/>
      <c r="I276" s="11"/>
      <c r="J276" s="11"/>
      <c r="K276" s="11"/>
    </row>
    <row r="277" spans="1:11" s="23" customFormat="1" ht="15" customHeight="1">
      <c r="A277" s="11"/>
      <c r="B277" s="11"/>
      <c r="C277" s="11"/>
      <c r="D277" s="11"/>
      <c r="E277" s="11"/>
      <c r="F277" s="11"/>
      <c r="G277" s="11"/>
      <c r="H277" s="11"/>
      <c r="I277" s="11"/>
      <c r="J277" s="11"/>
      <c r="K277" s="11"/>
    </row>
  </sheetData>
  <sheetProtection password="CC9A" sheet="1" objects="1" scenarios="1" formatCells="0" formatRows="0" insertRows="0" deleteRows="0"/>
  <mergeCells count="37">
    <mergeCell ref="A2:K2"/>
    <mergeCell ref="H5:H6"/>
    <mergeCell ref="J5:J6"/>
    <mergeCell ref="B3:I3"/>
    <mergeCell ref="J3:K3"/>
    <mergeCell ref="E5:F6"/>
    <mergeCell ref="B4:F4"/>
    <mergeCell ref="H4:K4"/>
    <mergeCell ref="B5:B6"/>
    <mergeCell ref="C5:D5"/>
    <mergeCell ref="C6:D6"/>
    <mergeCell ref="B202:J203"/>
    <mergeCell ref="J52:K52"/>
    <mergeCell ref="J102:K102"/>
    <mergeCell ref="B103:F103"/>
    <mergeCell ref="H103:K103"/>
    <mergeCell ref="A197:K197"/>
    <mergeCell ref="B198:I198"/>
    <mergeCell ref="J198:K198"/>
    <mergeCell ref="B199:F199"/>
    <mergeCell ref="H199:K199"/>
    <mergeCell ref="A148:K148"/>
    <mergeCell ref="B149:I149"/>
    <mergeCell ref="J149:K149"/>
    <mergeCell ref="B150:F150"/>
    <mergeCell ref="H150:K150"/>
    <mergeCell ref="B8:J9"/>
    <mergeCell ref="G140:H140"/>
    <mergeCell ref="G177:H177"/>
    <mergeCell ref="G132:H132"/>
    <mergeCell ref="G170:H170"/>
    <mergeCell ref="B52:I52"/>
    <mergeCell ref="A51:K51"/>
    <mergeCell ref="A101:K101"/>
    <mergeCell ref="B102:I102"/>
    <mergeCell ref="B53:F53"/>
    <mergeCell ref="H53:K53"/>
  </mergeCells>
  <phoneticPr fontId="3"/>
  <conditionalFormatting sqref="I142 I179 I195">
    <cfRule type="cellIs" dxfId="4" priority="9" stopIfTrue="1" operator="greaterThan">
      <formula>0.1</formula>
    </cfRule>
  </conditionalFormatting>
  <conditionalFormatting sqref="I134">
    <cfRule type="cellIs" dxfId="3" priority="7" stopIfTrue="1" operator="greaterThan">
      <formula>0.1</formula>
    </cfRule>
  </conditionalFormatting>
  <conditionalFormatting sqref="I172">
    <cfRule type="cellIs" dxfId="2" priority="6" stopIfTrue="1" operator="greaterThan">
      <formula>0.1</formula>
    </cfRule>
  </conditionalFormatting>
  <conditionalFormatting sqref="H65:I65">
    <cfRule type="expression" dxfId="1" priority="3">
      <formula>$J$22="①"</formula>
    </cfRule>
  </conditionalFormatting>
  <conditionalFormatting sqref="H107:I107">
    <cfRule type="expression" dxfId="0" priority="1">
      <formula>$J$22="①"</formula>
    </cfRule>
  </conditionalFormatting>
  <dataValidations count="1">
    <dataValidation type="list" allowBlank="1" showInputMessage="1" showErrorMessage="1" sqref="H81 H123">
      <formula1>"（選択）,湿　式,乾　式"</formula1>
    </dataValidation>
  </dataValidations>
  <pageMargins left="0.78740157480314965" right="0.51181102362204722" top="0.59055118110236227" bottom="0.59055118110236227" header="0.19685039370078741" footer="0.19685039370078741"/>
  <pageSetup paperSize="9" scale="98" fitToHeight="0" orientation="portrait" r:id="rId1"/>
  <headerFooter scaleWithDoc="0" alignWithMargins="0"/>
  <rowBreaks count="2" manualBreakCount="2">
    <brk id="99" max="16383"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1.定格エネルギー消費量</vt:lpstr>
      <vt:lpstr>2.熱効率</vt:lpstr>
      <vt:lpstr>3.立上り性能</vt:lpstr>
      <vt:lpstr>4．調理能力</vt:lpstr>
      <vt:lpstr>5.エネルギー消費量</vt:lpstr>
      <vt:lpstr>'1.定格エネルギー消費量'!Print_Area</vt:lpstr>
      <vt:lpstr>'2.熱効率'!Print_Area</vt:lpstr>
      <vt:lpstr>'3.立上り性能'!Print_Area</vt:lpstr>
      <vt:lpstr>'4．調理能力'!Print_Area</vt:lpstr>
      <vt:lpstr>'5.エネルギー消費量'!Print_Area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2016-02-10T13:09:51Z</dcterms:created>
  <dcterms:modified xsi:type="dcterms:W3CDTF">2017-03-15T23:46:56Z</dcterms:modified>
</cp:coreProperties>
</file>